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lesi\Desktop\"/>
    </mc:Choice>
  </mc:AlternateContent>
  <xr:revisionPtr revIDLastSave="0" documentId="8_{CEB98F38-E33E-490C-AB5A-4A03C50D5204}" xr6:coauthVersionLast="47" xr6:coauthVersionMax="47" xr10:uidLastSave="{00000000-0000-0000-0000-000000000000}"/>
  <bookViews>
    <workbookView xWindow="-108" yWindow="-108" windowWidth="23256" windowHeight="12576" tabRatio="616" firstSheet="2" activeTab="13" xr2:uid="{00000000-000D-0000-FFFF-FFFF00000000}"/>
  </bookViews>
  <sheets>
    <sheet name="Fin" sheetId="6" r:id="rId1"/>
    <sheet name="Proposito" sheetId="19" r:id="rId2"/>
    <sheet name="C1" sheetId="20" r:id="rId3"/>
    <sheet name="C2" sheetId="21" r:id="rId4"/>
    <sheet name="C3" sheetId="22" r:id="rId5"/>
    <sheet name="C4" sheetId="23" r:id="rId6"/>
    <sheet name="A1C1" sheetId="24" r:id="rId7"/>
    <sheet name="A2C1" sheetId="25" r:id="rId8"/>
    <sheet name="A1C2" sheetId="26" r:id="rId9"/>
    <sheet name="A2C2" sheetId="27" r:id="rId10"/>
    <sheet name="A1C3" sheetId="28" r:id="rId11"/>
    <sheet name="A2C3" sheetId="32" r:id="rId12"/>
    <sheet name="A1C4" sheetId="30" r:id="rId13"/>
    <sheet name="MIR Ley de Egresos " sheetId="4" r:id="rId14"/>
    <sheet name="Hoja 1" sheetId="18" state="hidden" r:id="rId15"/>
    <sheet name="Hoja 2" sheetId="31" state="hidden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7" i="18" l="1"/>
  <c r="C174" i="31"/>
  <c r="D86" i="18"/>
  <c r="C127" i="31"/>
  <c r="C89" i="31"/>
  <c r="M96" i="31"/>
  <c r="M95" i="31"/>
  <c r="M92" i="31"/>
  <c r="M93" i="31"/>
  <c r="M52" i="31"/>
  <c r="M51" i="31"/>
  <c r="M50" i="31"/>
  <c r="M49" i="31"/>
  <c r="C53" i="31" l="1"/>
  <c r="D138" i="18"/>
  <c r="D139" i="18"/>
  <c r="D87" i="18"/>
  <c r="D88" i="18"/>
  <c r="D54" i="18"/>
  <c r="D55" i="18"/>
  <c r="D56" i="18"/>
  <c r="D57" i="18"/>
  <c r="C154" i="18" l="1"/>
  <c r="C173" i="31"/>
  <c r="K174" i="31"/>
  <c r="K173" i="31"/>
  <c r="C172" i="31" s="1"/>
  <c r="L162" i="31"/>
  <c r="L161" i="31"/>
  <c r="K161" i="31"/>
  <c r="L160" i="31"/>
  <c r="K160" i="31"/>
  <c r="C149" i="31"/>
  <c r="L152" i="31"/>
  <c r="L149" i="31"/>
  <c r="C161" i="31" l="1"/>
  <c r="C150" i="31"/>
  <c r="C116" i="18"/>
  <c r="C160" i="31"/>
  <c r="C127" i="18"/>
  <c r="D127" i="18" s="1"/>
  <c r="D137" i="31"/>
  <c r="D136" i="31"/>
  <c r="C137" i="31"/>
  <c r="C136" i="31"/>
  <c r="C126" i="31"/>
  <c r="C125" i="31"/>
  <c r="C115" i="31"/>
  <c r="C114" i="31"/>
  <c r="C104" i="31"/>
  <c r="C103" i="31"/>
  <c r="K89" i="31"/>
  <c r="K93" i="31"/>
  <c r="K87" i="31"/>
  <c r="K90" i="31"/>
  <c r="L90" i="31"/>
  <c r="L92" i="31"/>
  <c r="L87" i="31"/>
  <c r="C74" i="31"/>
  <c r="C64" i="31"/>
  <c r="K49" i="31"/>
  <c r="L49" i="31"/>
  <c r="C88" i="31" l="1"/>
  <c r="C87" i="31"/>
  <c r="C53" i="18" s="1"/>
  <c r="D53" i="18" s="1"/>
  <c r="K50" i="31"/>
  <c r="K51" i="31"/>
  <c r="L51" i="31"/>
  <c r="L50" i="31"/>
  <c r="C51" i="31" l="1"/>
  <c r="C52" i="31"/>
  <c r="E144" i="18"/>
  <c r="E140" i="18" l="1"/>
  <c r="D140" i="18"/>
  <c r="D141" i="18"/>
  <c r="D142" i="18"/>
  <c r="D143" i="18"/>
  <c r="D144" i="18"/>
  <c r="D145" i="18"/>
  <c r="D146" i="18"/>
  <c r="E128" i="18"/>
  <c r="D129" i="18"/>
  <c r="E130" i="18"/>
  <c r="D130" i="18"/>
  <c r="D128" i="18" l="1"/>
  <c r="E117" i="18"/>
  <c r="D117" i="18"/>
  <c r="D118" i="18"/>
  <c r="D119" i="18"/>
  <c r="E119" i="18"/>
  <c r="C121" i="18"/>
  <c r="D109" i="18"/>
  <c r="D108" i="18"/>
  <c r="D107" i="18"/>
  <c r="D106" i="18"/>
  <c r="D105" i="18"/>
  <c r="D104" i="18"/>
  <c r="D103" i="18"/>
  <c r="D102" i="18"/>
  <c r="E93" i="18" l="1"/>
  <c r="E89" i="18"/>
  <c r="D90" i="18"/>
  <c r="D89" i="18"/>
  <c r="D93" i="18"/>
  <c r="D94" i="18"/>
  <c r="D96" i="18"/>
  <c r="D95" i="18"/>
  <c r="D92" i="18"/>
  <c r="D91" i="18"/>
  <c r="E78" i="18"/>
  <c r="D79" i="18"/>
  <c r="D78" i="18"/>
  <c r="D77" i="18"/>
  <c r="E76" i="18"/>
  <c r="C69" i="18"/>
  <c r="D68" i="18" s="1"/>
  <c r="D67" i="18"/>
  <c r="D66" i="18"/>
  <c r="E65" i="18"/>
  <c r="D65" i="18"/>
  <c r="E54" i="18"/>
  <c r="E56" i="18"/>
  <c r="C40" i="18"/>
  <c r="C45" i="18"/>
  <c r="C44" i="18"/>
  <c r="C43" i="18"/>
  <c r="C42" i="18"/>
  <c r="C41" i="18"/>
  <c r="E17" i="18"/>
  <c r="C17" i="18"/>
  <c r="C25" i="18"/>
  <c r="E24" i="18"/>
  <c r="C24" i="18"/>
  <c r="E23" i="18"/>
  <c r="C23" i="18"/>
  <c r="E22" i="18"/>
  <c r="C22" i="18"/>
  <c r="E21" i="18"/>
  <c r="C21" i="18"/>
  <c r="E20" i="18"/>
  <c r="C20" i="18"/>
  <c r="E19" i="18"/>
  <c r="C19" i="18"/>
  <c r="E18" i="18"/>
  <c r="C18" i="18"/>
  <c r="E67" i="18" l="1"/>
  <c r="D3" i="18" l="1"/>
  <c r="E4" i="18"/>
  <c r="D4" i="18"/>
  <c r="E10" i="18"/>
  <c r="E9" i="18"/>
  <c r="E8" i="18"/>
  <c r="E7" i="18"/>
  <c r="E6" i="18"/>
  <c r="D6" i="18"/>
  <c r="E5" i="18"/>
  <c r="D5" i="18"/>
</calcChain>
</file>

<file path=xl/sharedStrings.xml><?xml version="1.0" encoding="utf-8"?>
<sst xmlns="http://schemas.openxmlformats.org/spreadsheetml/2006/main" count="1307" uniqueCount="287">
  <si>
    <t>Resumen Narrativo</t>
  </si>
  <si>
    <t>Supuestos</t>
  </si>
  <si>
    <t>Fin</t>
  </si>
  <si>
    <t>Propósito</t>
  </si>
  <si>
    <t>Componentes</t>
  </si>
  <si>
    <t>DATOS DEL PROGRAMA</t>
  </si>
  <si>
    <t>Eje</t>
  </si>
  <si>
    <t>Objetivo</t>
  </si>
  <si>
    <t>MATRIZ DE INDICADORES DE RESULTADOS</t>
  </si>
  <si>
    <t>Nombre del Indicador</t>
  </si>
  <si>
    <t>Nombre del Programa Presupuestario</t>
  </si>
  <si>
    <t>Medio de verificación</t>
  </si>
  <si>
    <t>Dependencia o Entidad Responsable</t>
  </si>
  <si>
    <t>Actividades</t>
  </si>
  <si>
    <t>MATRIZ DE INDICADORES PARA RESULTADOS</t>
  </si>
  <si>
    <t>Misión</t>
  </si>
  <si>
    <t>Visión</t>
  </si>
  <si>
    <t>Tasa de variación de cobertura de ciencia y tecnología e innovación</t>
  </si>
  <si>
    <t>Porcentaje de población atendida</t>
  </si>
  <si>
    <t>Porcentaje de proyectos incrementados de acuerdo al apoyo otorgado</t>
  </si>
  <si>
    <t>Porcentaje de becas al extranjero</t>
  </si>
  <si>
    <t>Tasa de variación de apoyos otorgados</t>
  </si>
  <si>
    <t>Tasa de variación de cobertura de promoción</t>
  </si>
  <si>
    <t>Consejo de Ciencia y Tecnología del Estado de Durango</t>
  </si>
  <si>
    <t>Fortalecimiento, desarrollo y promoción de la ciencia, la tecnología y la innovación</t>
  </si>
  <si>
    <t>Somos una institución que busca coordinar a los actores involucrados en el sistema de ciencia y tecnología del estado, impulsando acciones que generen conocimiento, propicien el aprendizaje y la investigación científica, el desarrollo tecnológico y la innovación, para crear una nueva cultura científica en la sociedad, el incremento de recursos humanos de alto nivel y el fortalecimiento de la infraestructura científica y tecnológica, para la solución de problemáticas de desarrollo social, económico, tecnológico y de medio ambiente, con el fin de lograr mayor riqueza y un mejor bienestar social en el Estado</t>
  </si>
  <si>
    <t xml:space="preserve">Ser una institución rectora de la política de ciencia y tecnología, que propicia el aprovechamiento de la riqueza natural, económica y social, así como los talentos y capacidades de sus recursos humanos de alto nivel, lo que se traduce en una economía competitiva, lo cual permite transferir y generar valor agregado en los sectores productivos en cada una de sus regiones, impulsando su crecimiento de manera sostenida.  </t>
  </si>
  <si>
    <t>Contribuir al crecimiento económico del estado y el bienestar de los duranguenses mediante el impulso de la ciencia, tecnología e innovación</t>
  </si>
  <si>
    <t>Archivo documental y fotográfico de direcciones, departamentos y oficinas del COCYTED, informes trimestrales y actas de las sesiones de H. Junta Directiva</t>
  </si>
  <si>
    <t>Suficiencia presupuestaria, firma de convenios, colaboración de los sectores académico y productivo</t>
  </si>
  <si>
    <t>Los estudiantes de educación básica, media superior, superior, posgrado, investigadores y empresarios, incrementan su capacidad de aplicación de la ciencia, tecnología e innovación</t>
  </si>
  <si>
    <t>Alto grado de interés de la población en los programas científicos y tecnológicos del Estado</t>
  </si>
  <si>
    <t>C1. Redes de investigación científica y tecnológica conformadas</t>
  </si>
  <si>
    <t>C2. Investigadores adscritos al Sistema Nacional de Investigadores incrementados</t>
  </si>
  <si>
    <t>C3. Programas de promoción de ciencia, tecnología e innovación implementados</t>
  </si>
  <si>
    <t>C4. Cultura de investigación y desarrollo en el sector privado fomentado</t>
  </si>
  <si>
    <t xml:space="preserve">Tasa de variación de investigadores
</t>
  </si>
  <si>
    <t xml:space="preserve">Tasa de variación de población atendida
</t>
  </si>
  <si>
    <t xml:space="preserve">Tasa de variación de participantes
</t>
  </si>
  <si>
    <t>Publicación de convocatorias y suficiencia presupuestal</t>
  </si>
  <si>
    <t>Convenios de colaboración y asignación de recursos</t>
  </si>
  <si>
    <t>Suficiencia presupuestal y firma de convenios de colaboración</t>
  </si>
  <si>
    <t xml:space="preserve">Publicación de convocatorias para financiamiento a la investigación e innovación y suficiencia presupuestal </t>
  </si>
  <si>
    <t>A2.C1. Entrega de apoyos institucionales para actividades científicas o académicas nacionales e internacionales</t>
  </si>
  <si>
    <t>Suficiencia presupuestal</t>
  </si>
  <si>
    <t>A1.C2. Otorgamiento de becas para la formación de capital humano de alto nivel en el extranjero, en programas académicos de demanda prioritaria para el Estado</t>
  </si>
  <si>
    <t>A2.C2. Apoyo en la formación de recursos humanos en las áreas ciencia, tecnología e innovación</t>
  </si>
  <si>
    <t>Porcentaje de recursos humanos formados</t>
  </si>
  <si>
    <t>Existen los recursos humanos interesados en especializarse en la ciencia, tecnología e innovación</t>
  </si>
  <si>
    <t>A1.C3. Difusión y divulgación de la ciencia, la tecnología y la innovación en el Estado</t>
  </si>
  <si>
    <t xml:space="preserve">Tasa de variación de beneficiarios </t>
  </si>
  <si>
    <t>A2.C3. Promoción de la ciencia, la tecnología y la innovación en el Estado</t>
  </si>
  <si>
    <t>Número de municipios por atender</t>
  </si>
  <si>
    <t>A1.C4. Fortalecimiento de la vinculación intersectorial</t>
  </si>
  <si>
    <t>Organizaciones interesadas y suficiencia presupuestal</t>
  </si>
  <si>
    <t xml:space="preserve">Desarrollo con Equidad </t>
  </si>
  <si>
    <t xml:space="preserve">20.- Impulsar la ciencia, tecnología e innovación como palanca para el desarrollo económico y el bienestar social                                                                                                                                            2.- Acelerar el desarrollo industrial de los sectores económicos del Estado                     </t>
  </si>
  <si>
    <t xml:space="preserve">ALINEACIÓN </t>
  </si>
  <si>
    <t>Promedio de proyectos desarrollados</t>
  </si>
  <si>
    <t>A1.C1. Entrega de apoyos para proyectos de investigación vinculados con redes de investigación</t>
  </si>
  <si>
    <t>Número de convenios de colaboración entre empresas y sector académico, social o gubernamental</t>
  </si>
  <si>
    <t xml:space="preserve">Datos Generales del Indicador </t>
  </si>
  <si>
    <t xml:space="preserve">Tasa de Variación de Cobertura de Ciencia y Tecnología e Innovación </t>
  </si>
  <si>
    <t xml:space="preserve">Dimensión a Medir </t>
  </si>
  <si>
    <t xml:space="preserve">Eficiencia </t>
  </si>
  <si>
    <t>Eficacia</t>
  </si>
  <si>
    <t xml:space="preserve">Tipo de Indicador </t>
  </si>
  <si>
    <t xml:space="preserve">Estratégico </t>
  </si>
  <si>
    <t>Gestión</t>
  </si>
  <si>
    <t xml:space="preserve">Definición del Indicador </t>
  </si>
  <si>
    <t xml:space="preserve">Método de Cálculo del Indicador </t>
  </si>
  <si>
    <t>Unidad de Medida</t>
  </si>
  <si>
    <t xml:space="preserve">Frecuencia de Medición </t>
  </si>
  <si>
    <t xml:space="preserve">Línea Base </t>
  </si>
  <si>
    <t xml:space="preserve">Meta </t>
  </si>
  <si>
    <t xml:space="preserve">Valor </t>
  </si>
  <si>
    <t xml:space="preserve">Año </t>
  </si>
  <si>
    <t>Periodo</t>
  </si>
  <si>
    <t xml:space="preserve">Periodo </t>
  </si>
  <si>
    <t xml:space="preserve">Medio de Verificación del Indicador </t>
  </si>
  <si>
    <t xml:space="preserve">Sentido del Indicador </t>
  </si>
  <si>
    <t xml:space="preserve">Ascendente </t>
  </si>
  <si>
    <t xml:space="preserve">Descendente </t>
  </si>
  <si>
    <t xml:space="preserve">Porcentual </t>
  </si>
  <si>
    <t>Calidad</t>
  </si>
  <si>
    <t>Economía</t>
  </si>
  <si>
    <t>Indica la variación en la cobertura obtenida por los programas de ciencia, tecnología e innovación en el estado en relación a un periodo anterior</t>
  </si>
  <si>
    <t>VCCT=[(MAP / MAB) -1] *100                                                                                                                          VCCT - Variación de cobertura de ciencia y tecnología MAP - Municipios atendidos durante el periodo  MAB - Municipios atendidos durante el periodo anterior</t>
  </si>
  <si>
    <t xml:space="preserve">Tasa de Variación </t>
  </si>
  <si>
    <t xml:space="preserve">Anual </t>
  </si>
  <si>
    <t>X</t>
  </si>
  <si>
    <t xml:space="preserve">Fin </t>
  </si>
  <si>
    <t>VARIACIÓN EN LA COBERTURA DE CTI</t>
  </si>
  <si>
    <t>MUNICIPIOS CON COBERTURA</t>
  </si>
  <si>
    <t xml:space="preserve">MUNICIPIOS SIN COBERTURA </t>
  </si>
  <si>
    <t>TASA DE VARIACIÓN</t>
  </si>
  <si>
    <t>Porcentaje de Población Atendida</t>
  </si>
  <si>
    <t>Indica el porcentaje de población atendida en relación con el porcentaje de población atendida anterior</t>
  </si>
  <si>
    <t>PPA=(PA / PAB) *100                                                                                                                                                                                                              PPA- Porcentaje de población atendida    PA - Población atendida durante el periodo  PAB - Población atendida durante el periodo anterior</t>
  </si>
  <si>
    <t xml:space="preserve">Porcentaje </t>
  </si>
  <si>
    <t xml:space="preserve">POBLACIÓN  ATENDIDA </t>
  </si>
  <si>
    <t>PORCENTAJE</t>
  </si>
  <si>
    <t>POBLACIÓN ATENDIDA</t>
  </si>
  <si>
    <t>VARIACIÓN RESPECTO AL PA</t>
  </si>
  <si>
    <t>Promedio de Proyectos Desarrollados</t>
  </si>
  <si>
    <t xml:space="preserve">Promedio de Proyectos Desarrollados </t>
  </si>
  <si>
    <t>Indica el promedio de proyectos de ciencia, tecnología, innovación e investigación desarrollados durante el periodo en relación al número de convocatorias emitidas</t>
  </si>
  <si>
    <t>PP= P / 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PP - Promedio de Proyectos P - Proyectos Aprobados C - Convocatorias efectivamente emitidas</t>
  </si>
  <si>
    <t>Promedio</t>
  </si>
  <si>
    <t xml:space="preserve">Semestral </t>
  </si>
  <si>
    <t>N/A</t>
  </si>
  <si>
    <t>Componente 1</t>
  </si>
  <si>
    <t>No. PROYECTOS</t>
  </si>
  <si>
    <t>No. CONVOCATORIAS</t>
  </si>
  <si>
    <t xml:space="preserve">PERIODO </t>
  </si>
  <si>
    <t>2021-2</t>
  </si>
  <si>
    <t>2021-1</t>
  </si>
  <si>
    <t>2020-2</t>
  </si>
  <si>
    <t>2020-1</t>
  </si>
  <si>
    <t xml:space="preserve">Tasa de Variación de Investigadores </t>
  </si>
  <si>
    <t>Indica la variación anual en el número de investigadores adscritos al Sistema Nacional de Investigadores</t>
  </si>
  <si>
    <t>TVI=[(IP / IPB) -1] *100                                                                                                                                                               TVI- Tasa de variación de investigadores    IP - Número de investigadores adscritos en el periodo IPB - Número de investigadores adscritos en el periodo anterior</t>
  </si>
  <si>
    <t>Archivo documental y fotográfico de direcciones, departamentos y oficinas del COCYTED, página wen del Consejo Nacional de Ciencia y Tecnología</t>
  </si>
  <si>
    <t>Tasa de Variación</t>
  </si>
  <si>
    <t>VARIACIÓN INVESTIGADORES</t>
  </si>
  <si>
    <t>MIEMBROS</t>
  </si>
  <si>
    <t>Componente 2</t>
  </si>
  <si>
    <t>Tasa de Variación de Población Atendida</t>
  </si>
  <si>
    <t xml:space="preserve">Tasa de Variación de Población Atendida </t>
  </si>
  <si>
    <t>Indica la variación en el porcentaje de población atendida mediante las actividades de promoción de la ciencia, la tecnología e innovación en relación a un periodo anterior</t>
  </si>
  <si>
    <t>VPA=[(PAA / PAAB) -1] *100                                                                                                                                                                                               VPA- Variación de población atendida  PAA - Población atendida durante el periodo PAAB - Población atendida durante el periodo anterior</t>
  </si>
  <si>
    <t>2019-1</t>
  </si>
  <si>
    <t>2019-2</t>
  </si>
  <si>
    <t>Componente 3</t>
  </si>
  <si>
    <t>PERIODO</t>
  </si>
  <si>
    <t xml:space="preserve">POBLACIÓN ATENDIDA </t>
  </si>
  <si>
    <t xml:space="preserve">TASA DE VARIACIÓN </t>
  </si>
  <si>
    <t>Tasa de Variación de Participantes</t>
  </si>
  <si>
    <t xml:space="preserve">Tasa de Variación de Participantes </t>
  </si>
  <si>
    <t>Indica la variación en el porcentaje de participación en las actividades encaminadas a fortalecer la vinculación academia - empresa en relación a un periodo anterior</t>
  </si>
  <si>
    <t xml:space="preserve">VP=[(PP / PPB) -1] *100                                                                                                                                                                                                                                                       VP- Variación de participantes   PP- Participantes durante el periodo  PPB - Participantes durante el periodo anterior </t>
  </si>
  <si>
    <t>Semestral</t>
  </si>
  <si>
    <t>Componente 4</t>
  </si>
  <si>
    <t>REV. ANUAL</t>
  </si>
  <si>
    <t>PARTICIPANTES</t>
  </si>
  <si>
    <t>Actividad 1 C1</t>
  </si>
  <si>
    <t>Porcentaje de Proyectos Incrementados de Acuerdo al Apoyo Otorgado</t>
  </si>
  <si>
    <t>Indica la variación en el número de proyectos vinculados con redes temáticas, apoyados en relación a un periodo anterior</t>
  </si>
  <si>
    <t>PPI=[(AO / AOB) -1] *100                                                                                                                                                                                                                          PPI- Porcentaje de proyectos incrementados          AO - Proyectos durante el periodo  AOB - Proyectos durante el periodo anterior</t>
  </si>
  <si>
    <t>Porcentaje</t>
  </si>
  <si>
    <t>PROYECTOS</t>
  </si>
  <si>
    <t>Tasa de Variación de Apoyos Otorgados</t>
  </si>
  <si>
    <t>Indica la variación en el número de apoyos institucionales para asistencia a eventos académicos, publicaciones y/o registros de marca o patente otorgados en relación a un periodo anterior</t>
  </si>
  <si>
    <t>VAO=[(AO / AOB) -1] *100                                                                                                                                                                                                              VAO- Variación de apoyos otorgados   AO - Apoyos otorgados durante el periodo  AOB - Apoyos otorgados durante el periodo anterior</t>
  </si>
  <si>
    <t xml:space="preserve">Trimestral </t>
  </si>
  <si>
    <t>Trimestral</t>
  </si>
  <si>
    <t>2021-3</t>
  </si>
  <si>
    <t>2021-4</t>
  </si>
  <si>
    <t>2019-4</t>
  </si>
  <si>
    <t>2019-3</t>
  </si>
  <si>
    <t>2020-4</t>
  </si>
  <si>
    <t>2020-3</t>
  </si>
  <si>
    <t>APOYOS OTORGADOS</t>
  </si>
  <si>
    <t>Actividad 2 C1</t>
  </si>
  <si>
    <t xml:space="preserve">Porcentaje de Becas al Extranjero </t>
  </si>
  <si>
    <t>Porcentaje de becas al extranjero otorgadas por el Consejo de Ciencia y Tecnología del Estado de Durango en colaboración con el Consejo Nacional de Ciencia y Tecnología</t>
  </si>
  <si>
    <t>PBE=(BO / BP) *100                                                                                                                                                                                                           PBE- Porcentaje de becas al extranjero    BO - Becas otorgadas durante el periodo   BP - Becas susceptibles de ser otorgadas de acuerdo al número de aspirantes evaluados favorablemente</t>
  </si>
  <si>
    <t>BECAS POSIBLES</t>
  </si>
  <si>
    <t xml:space="preserve">BECAS OTORGADAS </t>
  </si>
  <si>
    <t xml:space="preserve">Actividad 1 C2 </t>
  </si>
  <si>
    <t xml:space="preserve">Porcentaje de Recursos Humanos Formados </t>
  </si>
  <si>
    <t>Indica el porcentaje de recursos humanos formados durante el periodo anual correspondiente</t>
  </si>
  <si>
    <t>PRHF=(RHF / RHFA)  *100                                                                                                                                                                         PRHF- Porcentaje de recursos humanos formados     RHF - Recursos Humanos Formados   RHFA - Recursos Humanos Formados durante el periodo anterior</t>
  </si>
  <si>
    <t>Actividad 2 C2</t>
  </si>
  <si>
    <t xml:space="preserve">PARTICIPANTES </t>
  </si>
  <si>
    <t xml:space="preserve">PORCENTAJE </t>
  </si>
  <si>
    <t xml:space="preserve">REV ANUAL </t>
  </si>
  <si>
    <t>Tasa de Variación de Beneficiarios</t>
  </si>
  <si>
    <t>Variación en el número de beneficiarios directos de los programas de difusión y divulgación de la ciencia, la tecnología y la innovación</t>
  </si>
  <si>
    <t>VCB=[(B / BP) -1] *100                                                                                                                                                          VCB- Variación en cobertura de beneficios    BP - Beneficiarios directos de los programas   BPB - Beneficiarios directos de los programas  durante el periodo anterior</t>
  </si>
  <si>
    <t>Actividad 1 C3</t>
  </si>
  <si>
    <t xml:space="preserve">BENEFICIARIOS </t>
  </si>
  <si>
    <t xml:space="preserve">Valor Inicial </t>
  </si>
  <si>
    <t>Tasa de Variación de Cobertura de Promoción</t>
  </si>
  <si>
    <t>Variación en el número de beneficiarios directos de los programas de promoción de la ciencia, la tecnología y la innovación</t>
  </si>
  <si>
    <t>VCP=[(BP / BPB) -1] *100                                                                                                                                                                                                             VCP- Variación de cobertura de promoción   BP - Beneficiarios directos de los programas de promoción  BPB - Beneficiarios directos de los programas de promoción durante el periodo anterior</t>
  </si>
  <si>
    <t>Actividad 2 C3</t>
  </si>
  <si>
    <t>C= CF / 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 - Convenios CF - Total de convenios formalizados    CT - Convenios trabajados durante el periodo</t>
  </si>
  <si>
    <t>Absoluta</t>
  </si>
  <si>
    <t>Canatlán</t>
  </si>
  <si>
    <t>Canelas</t>
  </si>
  <si>
    <t>Coneto de Comonfort</t>
  </si>
  <si>
    <t>Cuencamé</t>
  </si>
  <si>
    <t>Durango</t>
  </si>
  <si>
    <t>General Simón Bolívar</t>
  </si>
  <si>
    <t>Gómez Palacio</t>
  </si>
  <si>
    <t>Guadalupe Victoria</t>
  </si>
  <si>
    <t>Guanaceví</t>
  </si>
  <si>
    <t>Hidalgo</t>
  </si>
  <si>
    <t>Indé</t>
  </si>
  <si>
    <t>Lerdo</t>
  </si>
  <si>
    <t>Mapimí</t>
  </si>
  <si>
    <t>Mezquital</t>
  </si>
  <si>
    <t>Nazas</t>
  </si>
  <si>
    <t>Ocampo</t>
  </si>
  <si>
    <t>El Oro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</si>
  <si>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</si>
  <si>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</si>
  <si>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</si>
  <si>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</si>
  <si>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</si>
  <si>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</si>
  <si>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</si>
  <si>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</si>
  <si>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</si>
  <si>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</si>
  <si>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</si>
  <si>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</si>
  <si>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</si>
  <si>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</si>
  <si>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</si>
  <si>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</si>
  <si>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</si>
  <si>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</si>
  <si>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</si>
  <si>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</si>
  <si>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Nuevo Ideal</t>
  </si>
  <si>
    <t>Nombre de Dios</t>
  </si>
  <si>
    <t>Trimestre 1</t>
  </si>
  <si>
    <t>Trimestre 2</t>
  </si>
  <si>
    <t>Trimestre 3</t>
  </si>
  <si>
    <t>Trimestre 4</t>
  </si>
  <si>
    <t xml:space="preserve">Trimestre 1 </t>
  </si>
  <si>
    <t>Des2</t>
  </si>
  <si>
    <t xml:space="preserve">Total Anual </t>
  </si>
  <si>
    <t xml:space="preserve">Municipios </t>
  </si>
  <si>
    <t>Beneficiario</t>
  </si>
  <si>
    <t>Des</t>
  </si>
  <si>
    <t>Apr</t>
  </si>
  <si>
    <t>Cap</t>
  </si>
  <si>
    <t>Lag</t>
  </si>
  <si>
    <t>Proyectos Aprobados</t>
  </si>
  <si>
    <t>Proyectos Formalizados</t>
  </si>
  <si>
    <t>Convocatorias</t>
  </si>
  <si>
    <t>Proyectos</t>
  </si>
  <si>
    <t>Convocatoria</t>
  </si>
  <si>
    <t>S.N.I.</t>
  </si>
  <si>
    <t>Miembros del S.N.I.</t>
  </si>
  <si>
    <t>Conferencias Denis</t>
  </si>
  <si>
    <t>Visitas Guiadas</t>
  </si>
  <si>
    <t>Cápsulas Informativas</t>
  </si>
  <si>
    <t>Café Ciencia</t>
  </si>
  <si>
    <t>Conferencias Becas</t>
  </si>
  <si>
    <t>Videoconferencias</t>
  </si>
  <si>
    <t>Participantes</t>
  </si>
  <si>
    <t>COVID-19</t>
  </si>
  <si>
    <t>Apoyados</t>
  </si>
  <si>
    <t>Becas Otorgadas</t>
  </si>
  <si>
    <t>Becas Susceptibles</t>
  </si>
  <si>
    <t xml:space="preserve">Solicitudes </t>
  </si>
  <si>
    <t>Positivas</t>
  </si>
  <si>
    <t>Otorgadas</t>
  </si>
  <si>
    <t>Ciencias Genero</t>
  </si>
  <si>
    <t>Manual Laboratorio</t>
  </si>
  <si>
    <t>Impresión 3D</t>
  </si>
  <si>
    <t>Enseñanza Mate</t>
  </si>
  <si>
    <t>Alimentos</t>
  </si>
  <si>
    <t>RRHH</t>
  </si>
  <si>
    <t>Actividad 1 C4</t>
  </si>
  <si>
    <t>Convenios</t>
  </si>
  <si>
    <t>CONVENIOS FORMALIZADOS</t>
  </si>
  <si>
    <t xml:space="preserve">Línea Base: </t>
  </si>
  <si>
    <t>Línea Base:</t>
  </si>
  <si>
    <t>No Aplica</t>
  </si>
  <si>
    <t>Cap1, Apr1, Des1, Lag1, Des2, Apr2, Cap2, Cap3, Des3, Apr3, Lag3</t>
  </si>
  <si>
    <t>Des2, Des3, Lag3</t>
  </si>
  <si>
    <t>Des2, Lag3</t>
  </si>
  <si>
    <t>Cap1, Des2, Lag3</t>
  </si>
  <si>
    <t>Taller Gel</t>
  </si>
  <si>
    <t>AS</t>
  </si>
  <si>
    <t>Agenda 2030</t>
  </si>
  <si>
    <t>Encuentro</t>
  </si>
  <si>
    <t>Apoyos Institucionales</t>
  </si>
  <si>
    <t>Apoyos SEI 2020</t>
  </si>
  <si>
    <t>Apoyo Diplomado</t>
  </si>
  <si>
    <t>Apoyo Encuentro</t>
  </si>
  <si>
    <t>Expociencias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</si>
</sst>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0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medium">
        <color rgb="FFD3D3D3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thin">
        <color rgb="FF000000"/>
      </left>
      <right/>
      <top/>
      <bottom style="medium">
        <color rgb="FFD3D3D3"/>
      </bottom>
      <diagonal/>
    </border>
    <border>
      <left/>
      <right/>
      <top/>
      <bottom style="medium">
        <color rgb="FFD3D3D3"/>
      </bottom>
      <diagonal/>
    </border>
    <border>
      <left style="thin">
        <color rgb="FFD3D3D3"/>
      </left>
      <right/>
      <top style="medium">
        <color rgb="FFD3D3D3"/>
      </top>
      <bottom/>
      <diagonal/>
    </border>
    <border>
      <left/>
      <right/>
      <top style="medium">
        <color rgb="FFD3D3D3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</borders>
  <cellStyleXfs count="3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</cellStyleXfs>
  <cellXfs count="138">
    <xf numFmtId="0" fontId="0" fillId="0" borderId="0" xfId="0"/>
    <xf numFmtId="0" fontId="7" fillId="0" borderId="0" xfId="0" applyFont="1" applyFill="1"/>
    <xf numFmtId="0" fontId="8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6" borderId="0" xfId="0" applyFont="1" applyFill="1" applyAlignment="1"/>
    <xf numFmtId="0" fontId="11" fillId="0" borderId="0" xfId="0" applyFont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9" fontId="0" fillId="0" borderId="19" xfId="33" applyFont="1" applyBorder="1" applyAlignment="1">
      <alignment horizontal="center"/>
    </xf>
    <xf numFmtId="9" fontId="0" fillId="0" borderId="20" xfId="33" applyFont="1" applyBorder="1" applyAlignment="1">
      <alignment horizontal="center"/>
    </xf>
    <xf numFmtId="9" fontId="0" fillId="0" borderId="0" xfId="0" applyNumberFormat="1"/>
    <xf numFmtId="0" fontId="10" fillId="6" borderId="32" xfId="0" applyFont="1" applyFill="1" applyBorder="1" applyAlignment="1"/>
    <xf numFmtId="0" fontId="10" fillId="6" borderId="33" xfId="0" applyFont="1" applyFill="1" applyBorder="1" applyAlignment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3" xfId="0" applyBorder="1" applyAlignment="1">
      <alignment horizontal="center"/>
    </xf>
    <xf numFmtId="0" fontId="0" fillId="0" borderId="31" xfId="0" applyBorder="1" applyAlignment="1">
      <alignment horizontal="center"/>
    </xf>
    <xf numFmtId="9" fontId="0" fillId="0" borderId="31" xfId="0" applyNumberFormat="1" applyBorder="1"/>
    <xf numFmtId="9" fontId="0" fillId="0" borderId="32" xfId="0" applyNumberFormat="1" applyBorder="1"/>
    <xf numFmtId="0" fontId="0" fillId="0" borderId="31" xfId="0" applyBorder="1"/>
    <xf numFmtId="10" fontId="0" fillId="0" borderId="0" xfId="0" applyNumberFormat="1"/>
    <xf numFmtId="10" fontId="0" fillId="0" borderId="31" xfId="0" applyNumberFormat="1" applyBorder="1"/>
    <xf numFmtId="0" fontId="0" fillId="0" borderId="32" xfId="0" applyBorder="1" applyAlignment="1">
      <alignment horizontal="right"/>
    </xf>
    <xf numFmtId="164" fontId="0" fillId="0" borderId="32" xfId="0" applyNumberFormat="1" applyBorder="1"/>
    <xf numFmtId="10" fontId="0" fillId="0" borderId="0" xfId="0" applyNumberFormat="1" applyAlignment="1">
      <alignment horizontal="center"/>
    </xf>
    <xf numFmtId="10" fontId="0" fillId="0" borderId="32" xfId="0" applyNumberFormat="1" applyBorder="1"/>
    <xf numFmtId="10" fontId="0" fillId="0" borderId="32" xfId="0" applyNumberFormat="1" applyBorder="1" applyAlignment="1">
      <alignment horizontal="center"/>
    </xf>
    <xf numFmtId="0" fontId="0" fillId="0" borderId="32" xfId="33" applyNumberFormat="1" applyFont="1" applyBorder="1"/>
    <xf numFmtId="0" fontId="0" fillId="0" borderId="32" xfId="0" applyNumberForma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0" fillId="5" borderId="0" xfId="0" applyFont="1" applyFill="1" applyAlignment="1">
      <alignment horizontal="center"/>
    </xf>
    <xf numFmtId="0" fontId="10" fillId="6" borderId="19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10" fillId="6" borderId="25" xfId="0" applyFont="1" applyFill="1" applyBorder="1" applyAlignment="1">
      <alignment horizontal="center"/>
    </xf>
    <xf numFmtId="0" fontId="10" fillId="6" borderId="26" xfId="0" applyFont="1" applyFill="1" applyBorder="1" applyAlignment="1">
      <alignment horizontal="center"/>
    </xf>
    <xf numFmtId="0" fontId="10" fillId="6" borderId="27" xfId="0" applyFont="1" applyFill="1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10" fillId="5" borderId="21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10" fillId="6" borderId="31" xfId="0" applyFont="1" applyFill="1" applyBorder="1" applyAlignment="1">
      <alignment horizontal="center"/>
    </xf>
    <xf numFmtId="0" fontId="10" fillId="6" borderId="32" xfId="0" applyFont="1" applyFill="1" applyBorder="1" applyAlignment="1">
      <alignment horizontal="center"/>
    </xf>
    <xf numFmtId="0" fontId="10" fillId="6" borderId="33" xfId="0" applyFont="1" applyFill="1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10" fillId="5" borderId="31" xfId="0" applyFont="1" applyFill="1" applyBorder="1" applyAlignment="1">
      <alignment horizontal="center"/>
    </xf>
    <xf numFmtId="0" fontId="10" fillId="5" borderId="32" xfId="0" applyFont="1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0" fontId="10" fillId="6" borderId="37" xfId="0" applyFont="1" applyFill="1" applyBorder="1" applyAlignment="1">
      <alignment horizontal="center"/>
    </xf>
    <xf numFmtId="0" fontId="10" fillId="6" borderId="38" xfId="0" applyFont="1" applyFill="1" applyBorder="1" applyAlignment="1">
      <alignment horizontal="center"/>
    </xf>
    <xf numFmtId="0" fontId="10" fillId="6" borderId="3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9" fillId="4" borderId="0" xfId="0" applyFont="1" applyFill="1" applyAlignment="1">
      <alignment horizontal="center"/>
    </xf>
    <xf numFmtId="0" fontId="13" fillId="5" borderId="43" xfId="0" applyFont="1" applyFill="1" applyBorder="1" applyAlignment="1">
      <alignment horizontal="center" wrapText="1"/>
    </xf>
    <xf numFmtId="0" fontId="12" fillId="4" borderId="40" xfId="0" applyFont="1" applyFill="1" applyBorder="1" applyAlignment="1">
      <alignment horizontal="center" wrapText="1"/>
    </xf>
    <xf numFmtId="0" fontId="12" fillId="4" borderId="41" xfId="0" applyFont="1" applyFill="1" applyBorder="1" applyAlignment="1">
      <alignment horizontal="center" wrapText="1"/>
    </xf>
    <xf numFmtId="0" fontId="12" fillId="4" borderId="42" xfId="0" applyFont="1" applyFill="1" applyBorder="1" applyAlignment="1">
      <alignment horizontal="center" wrapText="1"/>
    </xf>
    <xf numFmtId="0" fontId="6" fillId="3" borderId="9" xfId="32" applyFont="1" applyFill="1" applyBorder="1" applyAlignment="1">
      <alignment horizontal="center" vertical="center" wrapText="1"/>
    </xf>
    <xf numFmtId="0" fontId="6" fillId="3" borderId="10" xfId="32" applyFont="1" applyFill="1" applyBorder="1" applyAlignment="1">
      <alignment horizontal="center" vertical="center" wrapText="1"/>
    </xf>
    <xf numFmtId="0" fontId="6" fillId="2" borderId="11" xfId="31" applyFont="1" applyFill="1" applyBorder="1" applyAlignment="1" applyProtection="1">
      <alignment horizontal="center" vertical="center" wrapText="1"/>
      <protection locked="0"/>
    </xf>
    <xf numFmtId="0" fontId="6" fillId="2" borderId="12" xfId="31" applyFont="1" applyFill="1" applyBorder="1" applyAlignment="1" applyProtection="1">
      <alignment horizontal="center" vertical="center" wrapText="1"/>
      <protection locked="0"/>
    </xf>
    <xf numFmtId="0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Protection="1"/>
    <xf numFmtId="0" fontId="18" fillId="0" borderId="0" xfId="0" applyFont="1" applyFill="1" applyBorder="1" applyProtection="1"/>
    <xf numFmtId="9" fontId="17" fillId="0" borderId="0" xfId="33" applyFont="1" applyFill="1" applyBorder="1" applyProtection="1"/>
    <xf numFmtId="3" fontId="17" fillId="0" borderId="0" xfId="0" applyNumberFormat="1" applyFont="1" applyFill="1" applyBorder="1" applyProtection="1"/>
    <xf numFmtId="9" fontId="18" fillId="0" borderId="0" xfId="33" applyFont="1" applyFill="1" applyBorder="1" applyProtection="1"/>
    <xf numFmtId="3" fontId="18" fillId="0" borderId="0" xfId="0" applyNumberFormat="1" applyFont="1" applyFill="1" applyBorder="1" applyProtection="1"/>
    <xf numFmtId="0" fontId="17" fillId="0" borderId="0" xfId="33" applyNumberFormat="1" applyFont="1" applyFill="1" applyBorder="1" applyProtection="1"/>
    <xf numFmtId="0" fontId="18" fillId="0" borderId="0" xfId="33" applyNumberFormat="1" applyFont="1" applyFill="1" applyBorder="1" applyProtection="1"/>
    <xf numFmtId="10" fontId="15" fillId="0" borderId="0" xfId="33" applyNumberFormat="1" applyFont="1" applyFill="1" applyBorder="1"/>
    <xf numFmtId="0" fontId="14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Protection="1"/>
    <xf numFmtId="9" fontId="15" fillId="0" borderId="0" xfId="33" applyFont="1" applyFill="1" applyBorder="1" applyProtection="1"/>
    <xf numFmtId="2" fontId="15" fillId="0" borderId="0" xfId="33" applyNumberFormat="1" applyFont="1" applyFill="1" applyBorder="1" applyProtection="1"/>
    <xf numFmtId="9" fontId="15" fillId="0" borderId="0" xfId="33" applyFont="1" applyFill="1" applyBorder="1"/>
    <xf numFmtId="0" fontId="14" fillId="0" borderId="0" xfId="0" applyFont="1" applyFill="1" applyBorder="1" applyProtection="1"/>
    <xf numFmtId="9" fontId="14" fillId="0" borderId="0" xfId="33" applyFont="1" applyFill="1" applyBorder="1"/>
    <xf numFmtId="9" fontId="15" fillId="0" borderId="0" xfId="0" applyNumberFormat="1" applyFont="1" applyFill="1" applyBorder="1"/>
    <xf numFmtId="0" fontId="15" fillId="0" borderId="0" xfId="0" applyNumberFormat="1" applyFont="1" applyFill="1" applyBorder="1"/>
  </cellXfs>
  <cellStyles count="34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Normal" xfId="0" builtinId="0"/>
    <cellStyle name="Normal 2" xfId="31" xr:uid="{00000000-0005-0000-0000-00001F000000}"/>
    <cellStyle name="Normal 2 5" xfId="32" xr:uid="{00000000-0005-0000-0000-000020000000}"/>
    <cellStyle name="Porcentaje" xfId="33" builtinId="5"/>
  </cellStyles>
  <dxfs count="0"/>
  <tableStyles count="0" defaultTableStyle="TableStyleMedium9" defaultPivotStyle="PivotStyleMedium4"/>
  <colors>
    <mruColors>
      <color rgb="FFCCCCFF"/>
      <color rgb="FFCC00FF"/>
      <color rgb="FFFFE699"/>
      <color rgb="FFCCFFCC"/>
      <color rgb="FFFF66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Tasa de Variación de Cobertura de CTI</c:v>
          </c:tx>
          <c:invertIfNegative val="0"/>
          <c:cat>
            <c:numRef>
              <c:f>'Hoja 1'!$B$3:$B$10</c:f>
              <c:numCache>
                <c:formatCode>General</c:formatCode>
                <c:ptCount val="8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</c:numCache>
            </c:numRef>
          </c:cat>
          <c:val>
            <c:numRef>
              <c:f>'Hoja 1'!$E$3:$E$10</c:f>
              <c:numCache>
                <c:formatCode>General</c:formatCode>
                <c:ptCount val="8"/>
                <c:pt idx="0">
                  <c:v>0</c:v>
                </c:pt>
                <c:pt idx="1">
                  <c:v>18.518518518518512</c:v>
                </c:pt>
                <c:pt idx="2">
                  <c:v>58.823529411764696</c:v>
                </c:pt>
                <c:pt idx="3">
                  <c:v>13.33333333333333</c:v>
                </c:pt>
                <c:pt idx="4">
                  <c:v>150</c:v>
                </c:pt>
                <c:pt idx="5">
                  <c:v>-60</c:v>
                </c:pt>
                <c:pt idx="6">
                  <c:v>-6.25</c:v>
                </c:pt>
                <c:pt idx="7">
                  <c:v>-30.434782608695656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3-4EFF-9AC5-F003080A4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6969600"/>
        <c:axId val="137122944"/>
      </c:barChart>
      <c:catAx>
        <c:axId val="136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7122944"/>
        <c:crosses val="autoZero"/>
        <c:auto val="1"/>
        <c:lblAlgn val="ctr"/>
        <c:lblOffset val="100"/>
        <c:noMultiLvlLbl val="0"/>
      </c:catAx>
      <c:valAx>
        <c:axId val="1371229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6969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Recursos Humanos Formados </a:t>
            </a:r>
          </a:p>
          <a:p>
            <a:pPr>
              <a:defRPr/>
            </a:pPr>
            <a:r>
              <a:rPr lang="en-US" sz="1200"/>
              <a:t>(Por Periodo Semestral)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Recursos Humanos Formados (Por Periodo Semestral)</c:v>
          </c:tx>
          <c:invertIfNegative val="0"/>
          <c:cat>
            <c:strRef>
              <c:f>'Hoja 1'!$B$115:$B$120</c:f>
              <c:strCache>
                <c:ptCount val="6"/>
                <c:pt idx="0">
                  <c:v>2021-2</c:v>
                </c:pt>
                <c:pt idx="1">
                  <c:v>2021-1</c:v>
                </c:pt>
                <c:pt idx="2">
                  <c:v>2020-2</c:v>
                </c:pt>
                <c:pt idx="3">
                  <c:v>2020-1</c:v>
                </c:pt>
                <c:pt idx="4">
                  <c:v>2019-2</c:v>
                </c:pt>
                <c:pt idx="5">
                  <c:v>2019-1</c:v>
                </c:pt>
              </c:strCache>
            </c:strRef>
          </c:cat>
          <c:val>
            <c:numRef>
              <c:f>'Hoja 1'!$C$115:$C$120</c:f>
              <c:numCache>
                <c:formatCode>General</c:formatCode>
                <c:ptCount val="6"/>
                <c:pt idx="0">
                  <c:v>0</c:v>
                </c:pt>
                <c:pt idx="1">
                  <c:v>360</c:v>
                </c:pt>
                <c:pt idx="2">
                  <c:v>553</c:v>
                </c:pt>
                <c:pt idx="3">
                  <c:v>108</c:v>
                </c:pt>
                <c:pt idx="4">
                  <c:v>45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C-4B8B-ABB8-0ECDD2BC9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742720"/>
        <c:axId val="151773184"/>
      </c:barChart>
      <c:catAx>
        <c:axId val="15174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773184"/>
        <c:crosses val="autoZero"/>
        <c:auto val="1"/>
        <c:lblAlgn val="ctr"/>
        <c:lblOffset val="100"/>
        <c:noMultiLvlLbl val="0"/>
      </c:catAx>
      <c:valAx>
        <c:axId val="151773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742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Beneficiarios del Periodo</c:v>
          </c:tx>
          <c:invertIfNegative val="0"/>
          <c:cat>
            <c:strRef>
              <c:f>'Hoja 1'!$B$126:$B$131</c:f>
              <c:strCache>
                <c:ptCount val="6"/>
                <c:pt idx="0">
                  <c:v>2021-2</c:v>
                </c:pt>
                <c:pt idx="1">
                  <c:v>2021-1</c:v>
                </c:pt>
                <c:pt idx="2">
                  <c:v>2020-2</c:v>
                </c:pt>
                <c:pt idx="3">
                  <c:v>2020-1</c:v>
                </c:pt>
                <c:pt idx="4">
                  <c:v>2019-2</c:v>
                </c:pt>
                <c:pt idx="5">
                  <c:v>2019-1</c:v>
                </c:pt>
              </c:strCache>
            </c:strRef>
          </c:cat>
          <c:val>
            <c:numRef>
              <c:f>'Hoja 1'!$C$126:$C$131</c:f>
              <c:numCache>
                <c:formatCode>General</c:formatCode>
                <c:ptCount val="6"/>
                <c:pt idx="0">
                  <c:v>0</c:v>
                </c:pt>
                <c:pt idx="1">
                  <c:v>5078</c:v>
                </c:pt>
                <c:pt idx="2">
                  <c:v>15859</c:v>
                </c:pt>
                <c:pt idx="3">
                  <c:v>1350</c:v>
                </c:pt>
                <c:pt idx="4">
                  <c:v>342</c:v>
                </c:pt>
                <c:pt idx="5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2-4FDD-A9DD-B2D45FB13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72960"/>
        <c:axId val="152491136"/>
      </c:barChart>
      <c:catAx>
        <c:axId val="152472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2491136"/>
        <c:crosses val="autoZero"/>
        <c:auto val="1"/>
        <c:lblAlgn val="ctr"/>
        <c:lblOffset val="100"/>
        <c:noMultiLvlLbl val="0"/>
      </c:catAx>
      <c:valAx>
        <c:axId val="15249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472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Beneficiarios por Trimestre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'Hoja 1'!$B$136:$B$143</c:f>
              <c:strCache>
                <c:ptCount val="8"/>
                <c:pt idx="0">
                  <c:v>2021-4</c:v>
                </c:pt>
                <c:pt idx="1">
                  <c:v>2021-3</c:v>
                </c:pt>
                <c:pt idx="2">
                  <c:v>2021-2</c:v>
                </c:pt>
                <c:pt idx="3">
                  <c:v>2021-1</c:v>
                </c:pt>
                <c:pt idx="4">
                  <c:v>2020-4</c:v>
                </c:pt>
                <c:pt idx="5">
                  <c:v>2020-3</c:v>
                </c:pt>
                <c:pt idx="6">
                  <c:v>2020-2</c:v>
                </c:pt>
                <c:pt idx="7">
                  <c:v>2020-1</c:v>
                </c:pt>
              </c:strCache>
            </c:strRef>
          </c:cat>
          <c:val>
            <c:numRef>
              <c:f>'Hoja 1'!$C$136:$C$143</c:f>
              <c:numCache>
                <c:formatCode>General</c:formatCode>
                <c:ptCount val="8"/>
                <c:pt idx="0">
                  <c:v>0</c:v>
                </c:pt>
                <c:pt idx="1">
                  <c:v>1012</c:v>
                </c:pt>
                <c:pt idx="2">
                  <c:v>1753</c:v>
                </c:pt>
                <c:pt idx="3">
                  <c:v>7005</c:v>
                </c:pt>
                <c:pt idx="4">
                  <c:v>17145</c:v>
                </c:pt>
                <c:pt idx="5">
                  <c:v>17941</c:v>
                </c:pt>
                <c:pt idx="6">
                  <c:v>6356</c:v>
                </c:pt>
                <c:pt idx="7">
                  <c:v>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7-4A3B-9176-CCA1966CB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19808"/>
        <c:axId val="152521344"/>
      </c:barChart>
      <c:catAx>
        <c:axId val="15251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2521344"/>
        <c:crosses val="autoZero"/>
        <c:auto val="1"/>
        <c:lblAlgn val="ctr"/>
        <c:lblOffset val="100"/>
        <c:noMultiLvlLbl val="0"/>
      </c:catAx>
      <c:valAx>
        <c:axId val="152521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519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Porcentaje de Población Atendida </a:t>
            </a:r>
            <a:r>
              <a:rPr lang="es-MX" sz="1200"/>
              <a:t>(Respecto al Periodo Inmediato Anterior)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Porcentaje de Población Atendida (Respecto al Periodo Inmediato Anterior)</c:v>
          </c:tx>
          <c:invertIfNegative val="0"/>
          <c:cat>
            <c:numRef>
              <c:f>'Hoja 1'!$B$16:$B$23</c:f>
              <c:numCache>
                <c:formatCode>General</c:formatCode>
                <c:ptCount val="8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</c:numCache>
            </c:numRef>
          </c:cat>
          <c:val>
            <c:numRef>
              <c:f>'Hoja 1'!$C$16:$C$23</c:f>
              <c:numCache>
                <c:formatCode>0%</c:formatCode>
                <c:ptCount val="8"/>
                <c:pt idx="0">
                  <c:v>0</c:v>
                </c:pt>
                <c:pt idx="1">
                  <c:v>2.5044549763033177</c:v>
                </c:pt>
                <c:pt idx="2">
                  <c:v>0.75246576459080539</c:v>
                </c:pt>
                <c:pt idx="3">
                  <c:v>1.7953389675483848</c:v>
                </c:pt>
                <c:pt idx="4">
                  <c:v>1.5790294627383015</c:v>
                </c:pt>
                <c:pt idx="5">
                  <c:v>0.4062331322897843</c:v>
                </c:pt>
                <c:pt idx="6">
                  <c:v>1.70444</c:v>
                </c:pt>
                <c:pt idx="7">
                  <c:v>1.7514000000000001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E-4231-B08B-6EFF89BC9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532096"/>
        <c:axId val="110533632"/>
      </c:barChart>
      <c:catAx>
        <c:axId val="11053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533632"/>
        <c:crosses val="autoZero"/>
        <c:auto val="1"/>
        <c:lblAlgn val="ctr"/>
        <c:lblOffset val="100"/>
        <c:noMultiLvlLbl val="0"/>
      </c:catAx>
      <c:valAx>
        <c:axId val="1105336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053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Promedio De Proyectos Desarrollados</c:v>
          </c:tx>
          <c:invertIfNegative val="0"/>
          <c:cat>
            <c:strRef>
              <c:f>'Hoja 1'!$D$30:$D$33</c:f>
              <c:strCache>
                <c:ptCount val="4"/>
                <c:pt idx="0">
                  <c:v>2021-2</c:v>
                </c:pt>
                <c:pt idx="1">
                  <c:v>2021-1</c:v>
                </c:pt>
                <c:pt idx="2">
                  <c:v>2020-2</c:v>
                </c:pt>
                <c:pt idx="3">
                  <c:v>2020-1</c:v>
                </c:pt>
              </c:strCache>
            </c:strRef>
          </c:cat>
          <c:val>
            <c:numRef>
              <c:f>'Hoja 1'!$B$30:$B$33</c:f>
              <c:numCache>
                <c:formatCode>General</c:formatCode>
                <c:ptCount val="4"/>
                <c:pt idx="0">
                  <c:v>0</c:v>
                </c:pt>
                <c:pt idx="1">
                  <c:v>19</c:v>
                </c:pt>
                <c:pt idx="2">
                  <c:v>43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C-49DB-B3B9-B301353A4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44192"/>
        <c:axId val="151970560"/>
      </c:barChart>
      <c:catAx>
        <c:axId val="151944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1970560"/>
        <c:crosses val="autoZero"/>
        <c:auto val="1"/>
        <c:lblAlgn val="ctr"/>
        <c:lblOffset val="100"/>
        <c:noMultiLvlLbl val="0"/>
      </c:catAx>
      <c:valAx>
        <c:axId val="151970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944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Tasa de Variación de Investigadores Adscritos al S.N.I.</c:v>
          </c:tx>
          <c:invertIfNegative val="0"/>
          <c:cat>
            <c:numRef>
              <c:f>'Hoja 1'!$B$39:$B$43</c:f>
              <c:numCache>
                <c:formatCode>General</c:formatCode>
                <c:ptCount val="5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</c:numCache>
            </c:numRef>
          </c:cat>
          <c:val>
            <c:numRef>
              <c:f>'Hoja 1'!$C$39:$C$43</c:f>
              <c:numCache>
                <c:formatCode>General</c:formatCode>
                <c:ptCount val="5"/>
                <c:pt idx="0">
                  <c:v>0</c:v>
                </c:pt>
                <c:pt idx="1">
                  <c:v>8.4821428571428612</c:v>
                </c:pt>
                <c:pt idx="2">
                  <c:v>14.871794871794863</c:v>
                </c:pt>
                <c:pt idx="3">
                  <c:v>5.9782608695652106</c:v>
                </c:pt>
                <c:pt idx="4">
                  <c:v>5.1428571428571379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D-46E0-96E5-1A195CEE3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63200"/>
        <c:axId val="138969088"/>
      </c:barChart>
      <c:catAx>
        <c:axId val="13896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969088"/>
        <c:crosses val="autoZero"/>
        <c:auto val="1"/>
        <c:lblAlgn val="ctr"/>
        <c:lblOffset val="100"/>
        <c:noMultiLvlLbl val="0"/>
      </c:catAx>
      <c:valAx>
        <c:axId val="138969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963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Referencia Semestral de la Tasa de Variación de Población Atendida</c:v>
          </c:tx>
          <c:invertIfNegative val="0"/>
          <c:cat>
            <c:strRef>
              <c:f>'Hoja 1'!$B$52:$B$57</c:f>
              <c:strCache>
                <c:ptCount val="6"/>
                <c:pt idx="0">
                  <c:v>2021-2</c:v>
                </c:pt>
                <c:pt idx="1">
                  <c:v>2021-1</c:v>
                </c:pt>
                <c:pt idx="2">
                  <c:v>2020-2</c:v>
                </c:pt>
                <c:pt idx="3">
                  <c:v>2020-1</c:v>
                </c:pt>
                <c:pt idx="4">
                  <c:v>2019-2</c:v>
                </c:pt>
                <c:pt idx="5">
                  <c:v>2019-1</c:v>
                </c:pt>
              </c:strCache>
            </c:strRef>
          </c:cat>
          <c:val>
            <c:numRef>
              <c:f>'Hoja 1'!$D$52:$D$57</c:f>
              <c:numCache>
                <c:formatCode>0.00%</c:formatCode>
                <c:ptCount val="6"/>
                <c:pt idx="0">
                  <c:v>0</c:v>
                </c:pt>
                <c:pt idx="1">
                  <c:v>-4.727803657095131E-3</c:v>
                </c:pt>
                <c:pt idx="2">
                  <c:v>0.39685897957522998</c:v>
                </c:pt>
                <c:pt idx="3">
                  <c:v>0.6849634369287021</c:v>
                </c:pt>
                <c:pt idx="4">
                  <c:v>0.52124035319474382</c:v>
                </c:pt>
                <c:pt idx="5">
                  <c:v>-0.41895085543458499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9-4561-94A0-0930BD21D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76640"/>
        <c:axId val="152097920"/>
      </c:barChart>
      <c:catAx>
        <c:axId val="13897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2097920"/>
        <c:crosses val="autoZero"/>
        <c:auto val="1"/>
        <c:lblAlgn val="ctr"/>
        <c:lblOffset val="100"/>
        <c:noMultiLvlLbl val="0"/>
      </c:catAx>
      <c:valAx>
        <c:axId val="1520979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8976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Referencia Semestral de la Tasa de Variación de Participantes</c:v>
          </c:tx>
          <c:invertIfNegative val="0"/>
          <c:cat>
            <c:strRef>
              <c:f>'Hoja 1'!$B$63:$B$68</c:f>
              <c:strCache>
                <c:ptCount val="6"/>
                <c:pt idx="0">
                  <c:v>2021-2</c:v>
                </c:pt>
                <c:pt idx="1">
                  <c:v>2021-1</c:v>
                </c:pt>
                <c:pt idx="2">
                  <c:v>2020-2</c:v>
                </c:pt>
                <c:pt idx="3">
                  <c:v>2020-1</c:v>
                </c:pt>
                <c:pt idx="4">
                  <c:v>2019-2</c:v>
                </c:pt>
                <c:pt idx="5">
                  <c:v>2019-1</c:v>
                </c:pt>
              </c:strCache>
            </c:strRef>
          </c:cat>
          <c:val>
            <c:numRef>
              <c:f>'Hoja 1'!$C$63:$C$68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342</c:v>
                </c:pt>
                <c:pt idx="5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1-4B9C-852C-1E46F566A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1072"/>
        <c:axId val="152132608"/>
      </c:barChart>
      <c:catAx>
        <c:axId val="152131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2132608"/>
        <c:crosses val="autoZero"/>
        <c:auto val="1"/>
        <c:lblAlgn val="ctr"/>
        <c:lblOffset val="100"/>
        <c:noMultiLvlLbl val="0"/>
      </c:catAx>
      <c:valAx>
        <c:axId val="152132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31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Proyectos Apoyados Durante el Periodo Semestral</c:v>
          </c:tx>
          <c:invertIfNegative val="0"/>
          <c:cat>
            <c:strRef>
              <c:f>'Hoja 1'!$B$74:$B$79</c:f>
              <c:strCache>
                <c:ptCount val="6"/>
                <c:pt idx="0">
                  <c:v>2021-2</c:v>
                </c:pt>
                <c:pt idx="1">
                  <c:v>2021-1</c:v>
                </c:pt>
                <c:pt idx="2">
                  <c:v>2020-2</c:v>
                </c:pt>
                <c:pt idx="3">
                  <c:v>2020-1</c:v>
                </c:pt>
                <c:pt idx="4">
                  <c:v>2019-2</c:v>
                </c:pt>
                <c:pt idx="5">
                  <c:v>2019-1</c:v>
                </c:pt>
              </c:strCache>
            </c:strRef>
          </c:cat>
          <c:val>
            <c:numRef>
              <c:f>'Hoja 1'!$C$74:$C$79</c:f>
              <c:numCache>
                <c:formatCode>General</c:formatCode>
                <c:ptCount val="6"/>
                <c:pt idx="0">
                  <c:v>0</c:v>
                </c:pt>
                <c:pt idx="1">
                  <c:v>19</c:v>
                </c:pt>
                <c:pt idx="2">
                  <c:v>46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9-45BC-A194-08DEB72C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98144"/>
        <c:axId val="152199936"/>
      </c:barChart>
      <c:catAx>
        <c:axId val="152198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2199936"/>
        <c:crosses val="autoZero"/>
        <c:auto val="1"/>
        <c:lblAlgn val="ctr"/>
        <c:lblOffset val="100"/>
        <c:noMultiLvlLbl val="0"/>
      </c:catAx>
      <c:valAx>
        <c:axId val="152199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98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Apoyos Otorgados Durante el Periodo Trimestral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Referencia de Apoyos Otorgados Durante el Periodo Trimestral</c:v>
          </c:tx>
          <c:invertIfNegative val="0"/>
          <c:cat>
            <c:strRef>
              <c:f>'Hoja 1'!$B$85:$B$92</c:f>
              <c:strCache>
                <c:ptCount val="8"/>
                <c:pt idx="0">
                  <c:v>2021-4</c:v>
                </c:pt>
                <c:pt idx="1">
                  <c:v>2021-3</c:v>
                </c:pt>
                <c:pt idx="2">
                  <c:v>2021-2</c:v>
                </c:pt>
                <c:pt idx="3">
                  <c:v>2021-1</c:v>
                </c:pt>
                <c:pt idx="4">
                  <c:v>2020-4</c:v>
                </c:pt>
                <c:pt idx="5">
                  <c:v>2020-3</c:v>
                </c:pt>
                <c:pt idx="6">
                  <c:v>2020-2</c:v>
                </c:pt>
                <c:pt idx="7">
                  <c:v>2020-1</c:v>
                </c:pt>
              </c:strCache>
            </c:strRef>
          </c:cat>
          <c:val>
            <c:numRef>
              <c:f>'Hoja 1'!$C$85:$C$92</c:f>
              <c:numCache>
                <c:formatCode>General</c:formatCode>
                <c:ptCount val="8"/>
                <c:pt idx="0">
                  <c:v>0</c:v>
                </c:pt>
                <c:pt idx="1">
                  <c:v>123</c:v>
                </c:pt>
                <c:pt idx="2">
                  <c:v>15</c:v>
                </c:pt>
                <c:pt idx="3">
                  <c:v>0</c:v>
                </c:pt>
                <c:pt idx="4">
                  <c:v>10</c:v>
                </c:pt>
                <c:pt idx="5">
                  <c:v>21</c:v>
                </c:pt>
                <c:pt idx="6">
                  <c:v>0</c:v>
                </c:pt>
                <c:pt idx="7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A-4E46-BCF3-89C0785DB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12928"/>
        <c:axId val="152414464"/>
      </c:barChart>
      <c:catAx>
        <c:axId val="152412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2414464"/>
        <c:crosses val="autoZero"/>
        <c:auto val="1"/>
        <c:lblAlgn val="ctr"/>
        <c:lblOffset val="100"/>
        <c:noMultiLvlLbl val="0"/>
      </c:catAx>
      <c:valAx>
        <c:axId val="152414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412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Becas CONACYT - Gobierno del Estado de Durango</a:t>
            </a:r>
          </a:p>
          <a:p>
            <a:pPr>
              <a:defRPr/>
            </a:pPr>
            <a:r>
              <a:rPr lang="en-US" sz="1100"/>
              <a:t>(Otorgadas mediante el Convenio anual correspondiente)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Becas CONACYT - Gobierno del Estado de Durango (Otorgadas mediante el Convenio correspondiente)</c:v>
          </c:tx>
          <c:invertIfNegative val="0"/>
          <c:cat>
            <c:numRef>
              <c:f>'Hoja 1'!$B$103:$B$110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'Hoja 1'!$F$103:$F$110</c:f>
              <c:numCache>
                <c:formatCode>0.00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E-4914-B0E6-D081C35C5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3664"/>
        <c:axId val="152275200"/>
      </c:barChart>
      <c:catAx>
        <c:axId val="1522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275200"/>
        <c:crosses val="autoZero"/>
        <c:auto val="1"/>
        <c:lblAlgn val="ctr"/>
        <c:lblOffset val="100"/>
        <c:noMultiLvlLbl val="0"/>
      </c:catAx>
      <c:valAx>
        <c:axId val="1522752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2273664"/>
        <c:crosses val="autoZero"/>
        <c:crossBetween val="between"/>
      </c:valAx>
    </c:plotArea>
    <c:plotVisOnly val="1"/>
    <c:dispBlanksAs val="gap"/>
    <c:showDLblsOverMax val="0"/>
  </c:chart>
  <c:printSettings>
    <c:headerFooter>
      <c:oddFooter>&amp;CConsejo de Ciencia y Tecnología del Estado de Durango 
Fortalecimiento, desarrollo y promoción de la ciencia, la tecnología y la innovación</c:oddFooter>
    </c:headerFooter>
    <c:pageMargins b="0.75" l="0.7" r="0.7" t="0.75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26</xdr:row>
      <xdr:rowOff>152399</xdr:rowOff>
    </xdr:from>
    <xdr:to>
      <xdr:col>7</xdr:col>
      <xdr:colOff>247650</xdr:colOff>
      <xdr:row>42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28</xdr:row>
      <xdr:rowOff>90487</xdr:rowOff>
    </xdr:from>
    <xdr:to>
      <xdr:col>7</xdr:col>
      <xdr:colOff>352424</xdr:colOff>
      <xdr:row>42</xdr:row>
      <xdr:rowOff>33337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28</xdr:row>
      <xdr:rowOff>119062</xdr:rowOff>
    </xdr:from>
    <xdr:to>
      <xdr:col>7</xdr:col>
      <xdr:colOff>323850</xdr:colOff>
      <xdr:row>42</xdr:row>
      <xdr:rowOff>61912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32</xdr:row>
      <xdr:rowOff>142874</xdr:rowOff>
    </xdr:from>
    <xdr:to>
      <xdr:col>7</xdr:col>
      <xdr:colOff>438150</xdr:colOff>
      <xdr:row>42</xdr:row>
      <xdr:rowOff>171449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26</xdr:row>
      <xdr:rowOff>185736</xdr:rowOff>
    </xdr:from>
    <xdr:to>
      <xdr:col>7</xdr:col>
      <xdr:colOff>85724</xdr:colOff>
      <xdr:row>42</xdr:row>
      <xdr:rowOff>95250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638174</xdr:colOff>
      <xdr:row>28</xdr:row>
      <xdr:rowOff>161924</xdr:rowOff>
    </xdr:from>
    <xdr:to>
      <xdr:col>7</xdr:col>
      <xdr:colOff>400049</xdr:colOff>
      <xdr:row>42</xdr:row>
      <xdr:rowOff>19049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27</xdr:row>
      <xdr:rowOff>23811</xdr:rowOff>
    </xdr:from>
    <xdr:to>
      <xdr:col>6</xdr:col>
      <xdr:colOff>800100</xdr:colOff>
      <xdr:row>42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28</xdr:row>
      <xdr:rowOff>128586</xdr:rowOff>
    </xdr:from>
    <xdr:to>
      <xdr:col>7</xdr:col>
      <xdr:colOff>276225</xdr:colOff>
      <xdr:row>42</xdr:row>
      <xdr:rowOff>190499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676274</xdr:colOff>
      <xdr:row>28</xdr:row>
      <xdr:rowOff>152400</xdr:rowOff>
    </xdr:from>
    <xdr:to>
      <xdr:col>7</xdr:col>
      <xdr:colOff>85725</xdr:colOff>
      <xdr:row>42</xdr:row>
      <xdr:rowOff>95250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28</xdr:row>
      <xdr:rowOff>185737</xdr:rowOff>
    </xdr:from>
    <xdr:to>
      <xdr:col>7</xdr:col>
      <xdr:colOff>66675</xdr:colOff>
      <xdr:row>42</xdr:row>
      <xdr:rowOff>128587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32</xdr:row>
      <xdr:rowOff>142874</xdr:rowOff>
    </xdr:from>
    <xdr:to>
      <xdr:col>7</xdr:col>
      <xdr:colOff>438150</xdr:colOff>
      <xdr:row>42</xdr:row>
      <xdr:rowOff>171449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26</xdr:row>
      <xdr:rowOff>171450</xdr:rowOff>
    </xdr:from>
    <xdr:to>
      <xdr:col>7</xdr:col>
      <xdr:colOff>457200</xdr:colOff>
      <xdr:row>41</xdr:row>
      <xdr:rowOff>161924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view="pageLayout" zoomScaleNormal="100" workbookViewId="0">
      <selection activeCell="G1" sqref="G1"/>
    </sheetView>
  </sheetViews>
  <sheetFormatPr baseColWidth="10" defaultRowHeight="15.6" x14ac:dyDescent="0.3"/>
  <cols>
    <col min="1" max="1" width="9.69921875" customWidth="1"/>
    <col min="2" max="2" width="10.19921875" customWidth="1"/>
    <col min="3" max="3" width="10.09765625" customWidth="1"/>
    <col min="4" max="4" width="10.3984375" customWidth="1"/>
    <col min="5" max="5" width="10.69921875" customWidth="1"/>
    <col min="6" max="6" width="10.19921875" customWidth="1"/>
  </cols>
  <sheetData>
    <row r="1" spans="1:8" ht="16.2" thickBot="1" x14ac:dyDescent="0.35"/>
    <row r="2" spans="1:8" ht="18" x14ac:dyDescent="0.35">
      <c r="A2" s="59" t="s">
        <v>62</v>
      </c>
      <c r="B2" s="60"/>
      <c r="C2" s="60"/>
      <c r="D2" s="60"/>
      <c r="E2" s="60"/>
      <c r="F2" s="60"/>
      <c r="G2" s="60"/>
      <c r="H2" s="61"/>
    </row>
    <row r="3" spans="1:8" x14ac:dyDescent="0.3">
      <c r="A3" s="62" t="s">
        <v>61</v>
      </c>
      <c r="B3" s="63"/>
      <c r="C3" s="63"/>
      <c r="D3" s="63"/>
      <c r="E3" s="63"/>
      <c r="F3" s="63"/>
      <c r="G3" s="63"/>
      <c r="H3" s="64"/>
    </row>
    <row r="4" spans="1:8" x14ac:dyDescent="0.3">
      <c r="A4" s="47" t="s">
        <v>63</v>
      </c>
      <c r="B4" s="48"/>
      <c r="C4" s="48"/>
      <c r="D4" s="48"/>
      <c r="E4" s="48"/>
      <c r="F4" s="52" t="s">
        <v>66</v>
      </c>
      <c r="G4" s="53"/>
      <c r="H4" s="54"/>
    </row>
    <row r="5" spans="1:8" x14ac:dyDescent="0.3">
      <c r="A5" s="51" t="s">
        <v>64</v>
      </c>
      <c r="B5" s="50"/>
      <c r="C5" s="17" t="s">
        <v>65</v>
      </c>
      <c r="D5" s="17" t="s">
        <v>84</v>
      </c>
      <c r="E5" s="17" t="s">
        <v>85</v>
      </c>
      <c r="F5" s="50" t="s">
        <v>67</v>
      </c>
      <c r="G5" s="50"/>
      <c r="H5" s="18" t="s">
        <v>68</v>
      </c>
    </row>
    <row r="6" spans="1:8" x14ac:dyDescent="0.3">
      <c r="A6" s="51"/>
      <c r="B6" s="50"/>
      <c r="C6" s="17" t="s">
        <v>90</v>
      </c>
      <c r="D6" s="17"/>
      <c r="E6" s="17"/>
      <c r="F6" s="50" t="s">
        <v>90</v>
      </c>
      <c r="G6" s="50"/>
      <c r="H6" s="18"/>
    </row>
    <row r="7" spans="1:8" x14ac:dyDescent="0.3">
      <c r="A7" s="47" t="s">
        <v>69</v>
      </c>
      <c r="B7" s="48"/>
      <c r="C7" s="48"/>
      <c r="D7" s="48"/>
      <c r="E7" s="48"/>
      <c r="F7" s="48"/>
      <c r="G7" s="48"/>
      <c r="H7" s="49"/>
    </row>
    <row r="8" spans="1:8" x14ac:dyDescent="0.3">
      <c r="A8" s="55" t="s">
        <v>86</v>
      </c>
      <c r="B8" s="56"/>
      <c r="C8" s="56"/>
      <c r="D8" s="56"/>
      <c r="E8" s="56"/>
      <c r="F8" s="56"/>
      <c r="G8" s="56"/>
      <c r="H8" s="57"/>
    </row>
    <row r="9" spans="1:8" x14ac:dyDescent="0.3">
      <c r="A9" s="55"/>
      <c r="B9" s="56"/>
      <c r="C9" s="56"/>
      <c r="D9" s="56"/>
      <c r="E9" s="56"/>
      <c r="F9" s="56"/>
      <c r="G9" s="56"/>
      <c r="H9" s="57"/>
    </row>
    <row r="10" spans="1:8" x14ac:dyDescent="0.3">
      <c r="A10" s="55"/>
      <c r="B10" s="56"/>
      <c r="C10" s="56"/>
      <c r="D10" s="56"/>
      <c r="E10" s="56"/>
      <c r="F10" s="56"/>
      <c r="G10" s="56"/>
      <c r="H10" s="57"/>
    </row>
    <row r="11" spans="1:8" x14ac:dyDescent="0.3">
      <c r="A11" s="47" t="s">
        <v>70</v>
      </c>
      <c r="B11" s="48"/>
      <c r="C11" s="48"/>
      <c r="D11" s="48"/>
      <c r="E11" s="48"/>
      <c r="F11" s="48"/>
      <c r="G11" s="48"/>
      <c r="H11" s="49"/>
    </row>
    <row r="12" spans="1:8" x14ac:dyDescent="0.3">
      <c r="A12" s="55" t="s">
        <v>87</v>
      </c>
      <c r="B12" s="56"/>
      <c r="C12" s="56"/>
      <c r="D12" s="56"/>
      <c r="E12" s="56"/>
      <c r="F12" s="56"/>
      <c r="G12" s="56"/>
      <c r="H12" s="57"/>
    </row>
    <row r="13" spans="1:8" x14ac:dyDescent="0.3">
      <c r="A13" s="55"/>
      <c r="B13" s="56"/>
      <c r="C13" s="56"/>
      <c r="D13" s="56"/>
      <c r="E13" s="56"/>
      <c r="F13" s="56"/>
      <c r="G13" s="56"/>
      <c r="H13" s="57"/>
    </row>
    <row r="14" spans="1:8" x14ac:dyDescent="0.3">
      <c r="A14" s="55"/>
      <c r="B14" s="56"/>
      <c r="C14" s="56"/>
      <c r="D14" s="56"/>
      <c r="E14" s="56"/>
      <c r="F14" s="56"/>
      <c r="G14" s="56"/>
      <c r="H14" s="57"/>
    </row>
    <row r="15" spans="1:8" x14ac:dyDescent="0.3">
      <c r="A15" s="47" t="s">
        <v>71</v>
      </c>
      <c r="B15" s="48"/>
      <c r="C15" s="48"/>
      <c r="D15" s="48"/>
      <c r="E15" s="48" t="s">
        <v>72</v>
      </c>
      <c r="F15" s="48"/>
      <c r="G15" s="48"/>
      <c r="H15" s="49"/>
    </row>
    <row r="16" spans="1:8" x14ac:dyDescent="0.3">
      <c r="A16" s="51" t="s">
        <v>88</v>
      </c>
      <c r="B16" s="50"/>
      <c r="C16" s="50"/>
      <c r="D16" s="50"/>
      <c r="E16" s="50" t="s">
        <v>89</v>
      </c>
      <c r="F16" s="50"/>
      <c r="G16" s="50"/>
      <c r="H16" s="58"/>
    </row>
    <row r="17" spans="1:8" x14ac:dyDescent="0.3">
      <c r="A17" s="47" t="s">
        <v>73</v>
      </c>
      <c r="B17" s="48"/>
      <c r="C17" s="48"/>
      <c r="D17" s="48"/>
      <c r="E17" s="48" t="s">
        <v>74</v>
      </c>
      <c r="F17" s="48"/>
      <c r="G17" s="48"/>
      <c r="H17" s="49"/>
    </row>
    <row r="18" spans="1:8" x14ac:dyDescent="0.3">
      <c r="A18" s="19" t="s">
        <v>83</v>
      </c>
      <c r="B18" s="17" t="s">
        <v>75</v>
      </c>
      <c r="C18" s="17" t="s">
        <v>76</v>
      </c>
      <c r="D18" s="17" t="s">
        <v>77</v>
      </c>
      <c r="E18" s="17" t="s">
        <v>83</v>
      </c>
      <c r="F18" s="17" t="s">
        <v>75</v>
      </c>
      <c r="G18" s="17" t="s">
        <v>76</v>
      </c>
      <c r="H18" s="18" t="s">
        <v>78</v>
      </c>
    </row>
    <row r="19" spans="1:8" x14ac:dyDescent="0.3">
      <c r="A19" s="20">
        <v>0.57999999999999996</v>
      </c>
      <c r="B19" s="17">
        <v>27</v>
      </c>
      <c r="C19" s="17">
        <v>2019</v>
      </c>
      <c r="D19" s="17" t="s">
        <v>89</v>
      </c>
      <c r="E19" s="21">
        <v>0.11</v>
      </c>
      <c r="F19" s="17"/>
      <c r="G19" s="17">
        <v>2021</v>
      </c>
      <c r="H19" s="18" t="s">
        <v>89</v>
      </c>
    </row>
    <row r="20" spans="1:8" x14ac:dyDescent="0.3">
      <c r="A20" s="47" t="s">
        <v>79</v>
      </c>
      <c r="B20" s="48"/>
      <c r="C20" s="48"/>
      <c r="D20" s="48"/>
      <c r="E20" s="48"/>
      <c r="F20" s="48"/>
      <c r="G20" s="48"/>
      <c r="H20" s="49"/>
    </row>
    <row r="21" spans="1:8" x14ac:dyDescent="0.3">
      <c r="A21" s="55" t="s">
        <v>28</v>
      </c>
      <c r="B21" s="56"/>
      <c r="C21" s="56"/>
      <c r="D21" s="56"/>
      <c r="E21" s="56"/>
      <c r="F21" s="56"/>
      <c r="G21" s="56"/>
      <c r="H21" s="57"/>
    </row>
    <row r="22" spans="1:8" x14ac:dyDescent="0.3">
      <c r="A22" s="55"/>
      <c r="B22" s="56"/>
      <c r="C22" s="56"/>
      <c r="D22" s="56"/>
      <c r="E22" s="56"/>
      <c r="F22" s="56"/>
      <c r="G22" s="56"/>
      <c r="H22" s="57"/>
    </row>
    <row r="23" spans="1:8" x14ac:dyDescent="0.3">
      <c r="A23" s="47" t="s">
        <v>80</v>
      </c>
      <c r="B23" s="48"/>
      <c r="C23" s="48"/>
      <c r="D23" s="48"/>
      <c r="E23" s="48"/>
      <c r="F23" s="48"/>
      <c r="G23" s="48"/>
      <c r="H23" s="49"/>
    </row>
    <row r="24" spans="1:8" x14ac:dyDescent="0.3">
      <c r="A24" s="51" t="s">
        <v>81</v>
      </c>
      <c r="B24" s="50"/>
      <c r="C24" s="50"/>
      <c r="D24" s="50"/>
      <c r="E24" s="50" t="s">
        <v>82</v>
      </c>
      <c r="F24" s="50"/>
      <c r="G24" s="50"/>
      <c r="H24" s="58"/>
    </row>
    <row r="25" spans="1:8" ht="16.2" thickBot="1" x14ac:dyDescent="0.35">
      <c r="A25" s="43" t="s">
        <v>90</v>
      </c>
      <c r="B25" s="44"/>
      <c r="C25" s="44"/>
      <c r="D25" s="44"/>
      <c r="E25" s="44"/>
      <c r="F25" s="44"/>
      <c r="G25" s="44"/>
      <c r="H25" s="45"/>
    </row>
    <row r="26" spans="1:8" x14ac:dyDescent="0.3">
      <c r="A26" s="46" t="s">
        <v>62</v>
      </c>
      <c r="B26" s="46"/>
      <c r="C26" s="46"/>
      <c r="D26" s="46"/>
      <c r="E26" s="46"/>
      <c r="F26" s="46"/>
      <c r="G26" s="46"/>
      <c r="H26" s="46"/>
    </row>
    <row r="43" spans="1:1" x14ac:dyDescent="0.3">
      <c r="A43" s="16"/>
    </row>
  </sheetData>
  <mergeCells count="26">
    <mergeCell ref="A2:H2"/>
    <mergeCell ref="A3:H3"/>
    <mergeCell ref="A7:H7"/>
    <mergeCell ref="A8:H10"/>
    <mergeCell ref="A11:H11"/>
    <mergeCell ref="A12:H14"/>
    <mergeCell ref="A15:D15"/>
    <mergeCell ref="E15:H15"/>
    <mergeCell ref="A16:D16"/>
    <mergeCell ref="E16:H16"/>
    <mergeCell ref="A25:D25"/>
    <mergeCell ref="E25:H25"/>
    <mergeCell ref="A26:H26"/>
    <mergeCell ref="A4:E4"/>
    <mergeCell ref="A23:H23"/>
    <mergeCell ref="F5:G5"/>
    <mergeCell ref="F6:G6"/>
    <mergeCell ref="A5:B5"/>
    <mergeCell ref="A6:B6"/>
    <mergeCell ref="F4:H4"/>
    <mergeCell ref="A17:D17"/>
    <mergeCell ref="E17:H17"/>
    <mergeCell ref="A20:H20"/>
    <mergeCell ref="A21:H22"/>
    <mergeCell ref="A24:D24"/>
    <mergeCell ref="E24:H24"/>
  </mergeCells>
  <pageMargins left="0.7" right="0.7" top="0.75" bottom="0.75" header="0.3" footer="0.3"/>
  <pageSetup orientation="portrait" r:id="rId1"/>
  <headerFooter scaleWithDoc="0">
    <oddHeader>&amp;L&amp;G&amp;R&amp;10Indicadores de Resultados 
Tercer Trimestre del Ejercicio 2021</oddHeader>
    <oddFooter>&amp;C&amp;10Consejo de Ciencia y Tecnología del Estado de Durango 
Fortalecimiento, desarrollo y promoción de la ciencia, la tecnología y la innovación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8"/>
  <sheetViews>
    <sheetView view="pageLayout" zoomScaleNormal="100" workbookViewId="0">
      <selection activeCell="E19" sqref="E19"/>
    </sheetView>
  </sheetViews>
  <sheetFormatPr baseColWidth="10" defaultRowHeight="15.6" x14ac:dyDescent="0.3"/>
  <cols>
    <col min="1" max="1" width="9.69921875" customWidth="1"/>
    <col min="2" max="2" width="10.19921875" customWidth="1"/>
    <col min="3" max="3" width="10.09765625" customWidth="1"/>
    <col min="4" max="4" width="10.3984375" customWidth="1"/>
    <col min="5" max="5" width="10.69921875" customWidth="1"/>
    <col min="6" max="6" width="10.19921875" customWidth="1"/>
  </cols>
  <sheetData>
    <row r="1" spans="1:8" ht="16.2" thickBot="1" x14ac:dyDescent="0.35"/>
    <row r="2" spans="1:8" ht="18" x14ac:dyDescent="0.35">
      <c r="A2" s="83" t="s">
        <v>170</v>
      </c>
      <c r="B2" s="84"/>
      <c r="C2" s="84"/>
      <c r="D2" s="84"/>
      <c r="E2" s="84"/>
      <c r="F2" s="84"/>
      <c r="G2" s="84"/>
      <c r="H2" s="85"/>
    </row>
    <row r="3" spans="1:8" x14ac:dyDescent="0.3">
      <c r="A3" s="86" t="s">
        <v>61</v>
      </c>
      <c r="B3" s="87"/>
      <c r="C3" s="87"/>
      <c r="D3" s="87"/>
      <c r="E3" s="87"/>
      <c r="F3" s="87"/>
      <c r="G3" s="87"/>
      <c r="H3" s="88"/>
    </row>
    <row r="4" spans="1:8" x14ac:dyDescent="0.3">
      <c r="A4" s="71" t="s">
        <v>63</v>
      </c>
      <c r="B4" s="72"/>
      <c r="C4" s="72"/>
      <c r="D4" s="72"/>
      <c r="E4" s="72"/>
      <c r="F4" s="89" t="s">
        <v>66</v>
      </c>
      <c r="G4" s="90"/>
      <c r="H4" s="91"/>
    </row>
    <row r="5" spans="1:8" x14ac:dyDescent="0.3">
      <c r="A5" s="65" t="s">
        <v>64</v>
      </c>
      <c r="B5" s="66"/>
      <c r="C5" s="25" t="s">
        <v>65</v>
      </c>
      <c r="D5" s="25" t="s">
        <v>84</v>
      </c>
      <c r="E5" s="25" t="s">
        <v>85</v>
      </c>
      <c r="F5" s="66" t="s">
        <v>67</v>
      </c>
      <c r="G5" s="66"/>
      <c r="H5" s="29" t="s">
        <v>68</v>
      </c>
    </row>
    <row r="6" spans="1:8" x14ac:dyDescent="0.3">
      <c r="A6" s="65"/>
      <c r="B6" s="66"/>
      <c r="C6" s="25" t="s">
        <v>90</v>
      </c>
      <c r="D6" s="27"/>
      <c r="E6" s="27"/>
      <c r="F6" s="66"/>
      <c r="G6" s="66"/>
      <c r="H6" s="29" t="s">
        <v>90</v>
      </c>
    </row>
    <row r="7" spans="1:8" x14ac:dyDescent="0.3">
      <c r="A7" s="71" t="s">
        <v>69</v>
      </c>
      <c r="B7" s="72"/>
      <c r="C7" s="72"/>
      <c r="D7" s="72"/>
      <c r="E7" s="72"/>
      <c r="F7" s="72"/>
      <c r="G7" s="72"/>
      <c r="H7" s="73"/>
    </row>
    <row r="8" spans="1:8" x14ac:dyDescent="0.3">
      <c r="A8" s="65" t="s">
        <v>171</v>
      </c>
      <c r="B8" s="66"/>
      <c r="C8" s="66"/>
      <c r="D8" s="66"/>
      <c r="E8" s="66"/>
      <c r="F8" s="66"/>
      <c r="G8" s="66"/>
      <c r="H8" s="67"/>
    </row>
    <row r="9" spans="1:8" x14ac:dyDescent="0.3">
      <c r="A9" s="65"/>
      <c r="B9" s="66"/>
      <c r="C9" s="66"/>
      <c r="D9" s="66"/>
      <c r="E9" s="66"/>
      <c r="F9" s="66"/>
      <c r="G9" s="66"/>
      <c r="H9" s="67"/>
    </row>
    <row r="10" spans="1:8" x14ac:dyDescent="0.3">
      <c r="A10" s="65"/>
      <c r="B10" s="66"/>
      <c r="C10" s="66"/>
      <c r="D10" s="66"/>
      <c r="E10" s="66"/>
      <c r="F10" s="66"/>
      <c r="G10" s="66"/>
      <c r="H10" s="67"/>
    </row>
    <row r="11" spans="1:8" x14ac:dyDescent="0.3">
      <c r="A11" s="71" t="s">
        <v>70</v>
      </c>
      <c r="B11" s="72"/>
      <c r="C11" s="72"/>
      <c r="D11" s="72"/>
      <c r="E11" s="72"/>
      <c r="F11" s="72"/>
      <c r="G11" s="72"/>
      <c r="H11" s="73"/>
    </row>
    <row r="12" spans="1:8" x14ac:dyDescent="0.3">
      <c r="A12" s="74" t="s">
        <v>172</v>
      </c>
      <c r="B12" s="75"/>
      <c r="C12" s="75"/>
      <c r="D12" s="75"/>
      <c r="E12" s="75"/>
      <c r="F12" s="75"/>
      <c r="G12" s="75"/>
      <c r="H12" s="76"/>
    </row>
    <row r="13" spans="1:8" x14ac:dyDescent="0.3">
      <c r="A13" s="74"/>
      <c r="B13" s="75"/>
      <c r="C13" s="75"/>
      <c r="D13" s="75"/>
      <c r="E13" s="75"/>
      <c r="F13" s="75"/>
      <c r="G13" s="75"/>
      <c r="H13" s="76"/>
    </row>
    <row r="14" spans="1:8" x14ac:dyDescent="0.3">
      <c r="A14" s="74"/>
      <c r="B14" s="75"/>
      <c r="C14" s="75"/>
      <c r="D14" s="75"/>
      <c r="E14" s="75"/>
      <c r="F14" s="75"/>
      <c r="G14" s="75"/>
      <c r="H14" s="76"/>
    </row>
    <row r="15" spans="1:8" x14ac:dyDescent="0.3">
      <c r="A15" s="71" t="s">
        <v>71</v>
      </c>
      <c r="B15" s="72"/>
      <c r="C15" s="72"/>
      <c r="D15" s="72"/>
      <c r="E15" s="72" t="s">
        <v>72</v>
      </c>
      <c r="F15" s="72"/>
      <c r="G15" s="72"/>
      <c r="H15" s="73"/>
    </row>
    <row r="16" spans="1:8" x14ac:dyDescent="0.3">
      <c r="A16" s="65" t="s">
        <v>99</v>
      </c>
      <c r="B16" s="66"/>
      <c r="C16" s="66"/>
      <c r="D16" s="66"/>
      <c r="E16" s="66" t="s">
        <v>109</v>
      </c>
      <c r="F16" s="66"/>
      <c r="G16" s="66"/>
      <c r="H16" s="67"/>
    </row>
    <row r="17" spans="1:8" x14ac:dyDescent="0.3">
      <c r="A17" s="68" t="s">
        <v>73</v>
      </c>
      <c r="B17" s="69"/>
      <c r="C17" s="69"/>
      <c r="D17" s="69"/>
      <c r="E17" s="69" t="s">
        <v>74</v>
      </c>
      <c r="F17" s="69"/>
      <c r="G17" s="69"/>
      <c r="H17" s="70"/>
    </row>
    <row r="18" spans="1:8" x14ac:dyDescent="0.3">
      <c r="A18" s="30" t="s">
        <v>83</v>
      </c>
      <c r="B18" s="25" t="s">
        <v>75</v>
      </c>
      <c r="C18" s="25" t="s">
        <v>76</v>
      </c>
      <c r="D18" s="25" t="s">
        <v>77</v>
      </c>
      <c r="E18" s="25" t="s">
        <v>83</v>
      </c>
      <c r="F18" s="25" t="s">
        <v>75</v>
      </c>
      <c r="G18" s="25" t="s">
        <v>76</v>
      </c>
      <c r="H18" s="29" t="s">
        <v>78</v>
      </c>
    </row>
    <row r="19" spans="1:8" x14ac:dyDescent="0.3">
      <c r="A19" s="31">
        <v>0.87</v>
      </c>
      <c r="B19" s="27">
        <v>45</v>
      </c>
      <c r="C19" s="27" t="s">
        <v>132</v>
      </c>
      <c r="D19" s="27" t="s">
        <v>109</v>
      </c>
      <c r="E19" s="32">
        <v>0.61</v>
      </c>
      <c r="F19" s="27"/>
      <c r="G19" s="27" t="s">
        <v>115</v>
      </c>
      <c r="H19" s="28" t="s">
        <v>109</v>
      </c>
    </row>
    <row r="20" spans="1:8" x14ac:dyDescent="0.3">
      <c r="A20" s="30" t="s">
        <v>83</v>
      </c>
      <c r="B20" s="25" t="s">
        <v>75</v>
      </c>
      <c r="C20" s="25" t="s">
        <v>76</v>
      </c>
      <c r="D20" s="25" t="s">
        <v>77</v>
      </c>
      <c r="E20" s="25" t="s">
        <v>83</v>
      </c>
      <c r="F20" s="25" t="s">
        <v>75</v>
      </c>
      <c r="G20" s="25" t="s">
        <v>76</v>
      </c>
      <c r="H20" s="29" t="s">
        <v>78</v>
      </c>
    </row>
    <row r="21" spans="1:8" x14ac:dyDescent="0.3">
      <c r="A21" s="31">
        <v>0</v>
      </c>
      <c r="B21" s="27">
        <v>0</v>
      </c>
      <c r="C21" s="27" t="s">
        <v>131</v>
      </c>
      <c r="D21" s="27" t="s">
        <v>109</v>
      </c>
      <c r="E21" s="32">
        <v>1</v>
      </c>
      <c r="F21" s="42">
        <v>360</v>
      </c>
      <c r="G21" s="27" t="s">
        <v>116</v>
      </c>
      <c r="H21" s="28" t="s">
        <v>109</v>
      </c>
    </row>
    <row r="22" spans="1:8" x14ac:dyDescent="0.3">
      <c r="A22" s="71" t="s">
        <v>79</v>
      </c>
      <c r="B22" s="72"/>
      <c r="C22" s="72"/>
      <c r="D22" s="72"/>
      <c r="E22" s="72"/>
      <c r="F22" s="72"/>
      <c r="G22" s="72"/>
      <c r="H22" s="73"/>
    </row>
    <row r="23" spans="1:8" x14ac:dyDescent="0.3">
      <c r="A23" s="74" t="s">
        <v>28</v>
      </c>
      <c r="B23" s="75"/>
      <c r="C23" s="75"/>
      <c r="D23" s="75"/>
      <c r="E23" s="75"/>
      <c r="F23" s="75"/>
      <c r="G23" s="75"/>
      <c r="H23" s="76"/>
    </row>
    <row r="24" spans="1:8" x14ac:dyDescent="0.3">
      <c r="A24" s="74"/>
      <c r="B24" s="75"/>
      <c r="C24" s="75"/>
      <c r="D24" s="75"/>
      <c r="E24" s="75"/>
      <c r="F24" s="75"/>
      <c r="G24" s="75"/>
      <c r="H24" s="76"/>
    </row>
    <row r="25" spans="1:8" x14ac:dyDescent="0.3">
      <c r="A25" s="71" t="s">
        <v>80</v>
      </c>
      <c r="B25" s="72"/>
      <c r="C25" s="72"/>
      <c r="D25" s="72"/>
      <c r="E25" s="72"/>
      <c r="F25" s="72"/>
      <c r="G25" s="72"/>
      <c r="H25" s="73"/>
    </row>
    <row r="26" spans="1:8" x14ac:dyDescent="0.3">
      <c r="A26" s="65" t="s">
        <v>81</v>
      </c>
      <c r="B26" s="66"/>
      <c r="C26" s="66"/>
      <c r="D26" s="66"/>
      <c r="E26" s="66" t="s">
        <v>82</v>
      </c>
      <c r="F26" s="66"/>
      <c r="G26" s="66"/>
      <c r="H26" s="67"/>
    </row>
    <row r="27" spans="1:8" ht="16.2" thickBot="1" x14ac:dyDescent="0.35">
      <c r="A27" s="77" t="s">
        <v>90</v>
      </c>
      <c r="B27" s="78"/>
      <c r="C27" s="78"/>
      <c r="D27" s="78"/>
      <c r="E27" s="78"/>
      <c r="F27" s="78"/>
      <c r="G27" s="78"/>
      <c r="H27" s="79"/>
    </row>
    <row r="28" spans="1:8" x14ac:dyDescent="0.3">
      <c r="A28" s="46" t="s">
        <v>170</v>
      </c>
      <c r="B28" s="46"/>
      <c r="C28" s="46"/>
      <c r="D28" s="46"/>
      <c r="E28" s="46"/>
      <c r="F28" s="46"/>
      <c r="G28" s="46"/>
      <c r="H28" s="46"/>
    </row>
  </sheetData>
  <mergeCells count="26">
    <mergeCell ref="A6:B6"/>
    <mergeCell ref="F6:G6"/>
    <mergeCell ref="A2:H2"/>
    <mergeCell ref="A3:H3"/>
    <mergeCell ref="A4:E4"/>
    <mergeCell ref="A5:B5"/>
    <mergeCell ref="F5:G5"/>
    <mergeCell ref="F4:H4"/>
    <mergeCell ref="A7:H7"/>
    <mergeCell ref="A8:H10"/>
    <mergeCell ref="A11:H11"/>
    <mergeCell ref="A12:H14"/>
    <mergeCell ref="A15:D15"/>
    <mergeCell ref="E15:H15"/>
    <mergeCell ref="A28:H28"/>
    <mergeCell ref="A16:D16"/>
    <mergeCell ref="E16:H16"/>
    <mergeCell ref="A17:D17"/>
    <mergeCell ref="E17:H17"/>
    <mergeCell ref="A22:H22"/>
    <mergeCell ref="A23:H24"/>
    <mergeCell ref="A25:H25"/>
    <mergeCell ref="A26:D26"/>
    <mergeCell ref="E26:H26"/>
    <mergeCell ref="A27:D27"/>
    <mergeCell ref="E27:H27"/>
  </mergeCells>
  <pageMargins left="0.7" right="0.7" top="0.75" bottom="0.75" header="0.3" footer="0.3"/>
  <pageSetup orientation="portrait" r:id="rId1"/>
  <headerFooter scaleWithDoc="0">
    <oddHeader>&amp;L&amp;G&amp;R&amp;10Indicadores de Resultados 
Tercer Trimestre del Ejercicio 2021</oddHeader>
    <oddFooter>&amp;C&amp;10Consejo de Ciencia y Tecnología del Estado de Durango 
Fortalecimiento, desarrollo y promoción de la ciencia, la tecnología y la innovación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8"/>
  <sheetViews>
    <sheetView view="pageLayout" zoomScaleNormal="100" workbookViewId="0">
      <selection activeCell="E19" sqref="E19"/>
    </sheetView>
  </sheetViews>
  <sheetFormatPr baseColWidth="10" defaultRowHeight="15.6" x14ac:dyDescent="0.3"/>
  <cols>
    <col min="1" max="1" width="9.69921875" customWidth="1"/>
    <col min="2" max="2" width="10.19921875" customWidth="1"/>
    <col min="3" max="3" width="10.09765625" customWidth="1"/>
    <col min="4" max="4" width="10.3984375" customWidth="1"/>
    <col min="5" max="5" width="10.69921875" customWidth="1"/>
    <col min="6" max="6" width="10.19921875" customWidth="1"/>
  </cols>
  <sheetData>
    <row r="1" spans="1:8" ht="16.2" thickBot="1" x14ac:dyDescent="0.35"/>
    <row r="2" spans="1:8" ht="18" x14ac:dyDescent="0.35">
      <c r="A2" s="83" t="s">
        <v>177</v>
      </c>
      <c r="B2" s="84"/>
      <c r="C2" s="84"/>
      <c r="D2" s="84"/>
      <c r="E2" s="84"/>
      <c r="F2" s="84"/>
      <c r="G2" s="84"/>
      <c r="H2" s="85"/>
    </row>
    <row r="3" spans="1:8" x14ac:dyDescent="0.3">
      <c r="A3" s="86" t="s">
        <v>61</v>
      </c>
      <c r="B3" s="87"/>
      <c r="C3" s="87"/>
      <c r="D3" s="87"/>
      <c r="E3" s="87"/>
      <c r="F3" s="87"/>
      <c r="G3" s="87"/>
      <c r="H3" s="88"/>
    </row>
    <row r="4" spans="1:8" x14ac:dyDescent="0.3">
      <c r="A4" s="71" t="s">
        <v>63</v>
      </c>
      <c r="B4" s="72"/>
      <c r="C4" s="72"/>
      <c r="D4" s="72"/>
      <c r="E4" s="72"/>
      <c r="F4" s="72" t="s">
        <v>66</v>
      </c>
      <c r="G4" s="72"/>
      <c r="H4" s="73"/>
    </row>
    <row r="5" spans="1:8" x14ac:dyDescent="0.3">
      <c r="A5" s="65" t="s">
        <v>64</v>
      </c>
      <c r="B5" s="66"/>
      <c r="C5" s="25" t="s">
        <v>65</v>
      </c>
      <c r="D5" s="25" t="s">
        <v>84</v>
      </c>
      <c r="E5" s="25" t="s">
        <v>85</v>
      </c>
      <c r="F5" s="66" t="s">
        <v>67</v>
      </c>
      <c r="G5" s="66"/>
      <c r="H5" s="29" t="s">
        <v>68</v>
      </c>
    </row>
    <row r="6" spans="1:8" x14ac:dyDescent="0.3">
      <c r="A6" s="65"/>
      <c r="B6" s="66"/>
      <c r="C6" s="27"/>
      <c r="D6" s="27"/>
      <c r="E6" s="25" t="s">
        <v>90</v>
      </c>
      <c r="F6" s="66"/>
      <c r="G6" s="66"/>
      <c r="H6" s="29" t="s">
        <v>90</v>
      </c>
    </row>
    <row r="7" spans="1:8" x14ac:dyDescent="0.3">
      <c r="A7" s="71" t="s">
        <v>69</v>
      </c>
      <c r="B7" s="72"/>
      <c r="C7" s="72"/>
      <c r="D7" s="72"/>
      <c r="E7" s="72"/>
      <c r="F7" s="72"/>
      <c r="G7" s="72"/>
      <c r="H7" s="73"/>
    </row>
    <row r="8" spans="1:8" x14ac:dyDescent="0.3">
      <c r="A8" s="74" t="s">
        <v>178</v>
      </c>
      <c r="B8" s="75"/>
      <c r="C8" s="75"/>
      <c r="D8" s="75"/>
      <c r="E8" s="75"/>
      <c r="F8" s="75"/>
      <c r="G8" s="75"/>
      <c r="H8" s="76"/>
    </row>
    <row r="9" spans="1:8" x14ac:dyDescent="0.3">
      <c r="A9" s="74"/>
      <c r="B9" s="75"/>
      <c r="C9" s="75"/>
      <c r="D9" s="75"/>
      <c r="E9" s="75"/>
      <c r="F9" s="75"/>
      <c r="G9" s="75"/>
      <c r="H9" s="76"/>
    </row>
    <row r="10" spans="1:8" x14ac:dyDescent="0.3">
      <c r="A10" s="74"/>
      <c r="B10" s="75"/>
      <c r="C10" s="75"/>
      <c r="D10" s="75"/>
      <c r="E10" s="75"/>
      <c r="F10" s="75"/>
      <c r="G10" s="75"/>
      <c r="H10" s="76"/>
    </row>
    <row r="11" spans="1:8" x14ac:dyDescent="0.3">
      <c r="A11" s="71" t="s">
        <v>70</v>
      </c>
      <c r="B11" s="72"/>
      <c r="C11" s="72"/>
      <c r="D11" s="72"/>
      <c r="E11" s="72"/>
      <c r="F11" s="72"/>
      <c r="G11" s="72"/>
      <c r="H11" s="73"/>
    </row>
    <row r="12" spans="1:8" x14ac:dyDescent="0.3">
      <c r="A12" s="74" t="s">
        <v>179</v>
      </c>
      <c r="B12" s="75"/>
      <c r="C12" s="75"/>
      <c r="D12" s="75"/>
      <c r="E12" s="75"/>
      <c r="F12" s="75"/>
      <c r="G12" s="75"/>
      <c r="H12" s="76"/>
    </row>
    <row r="13" spans="1:8" x14ac:dyDescent="0.3">
      <c r="A13" s="74"/>
      <c r="B13" s="75"/>
      <c r="C13" s="75"/>
      <c r="D13" s="75"/>
      <c r="E13" s="75"/>
      <c r="F13" s="75"/>
      <c r="G13" s="75"/>
      <c r="H13" s="76"/>
    </row>
    <row r="14" spans="1:8" x14ac:dyDescent="0.3">
      <c r="A14" s="74"/>
      <c r="B14" s="75"/>
      <c r="C14" s="75"/>
      <c r="D14" s="75"/>
      <c r="E14" s="75"/>
      <c r="F14" s="75"/>
      <c r="G14" s="75"/>
      <c r="H14" s="76"/>
    </row>
    <row r="15" spans="1:8" x14ac:dyDescent="0.3">
      <c r="A15" s="71" t="s">
        <v>71</v>
      </c>
      <c r="B15" s="72"/>
      <c r="C15" s="72"/>
      <c r="D15" s="72"/>
      <c r="E15" s="72" t="s">
        <v>72</v>
      </c>
      <c r="F15" s="72"/>
      <c r="G15" s="72"/>
      <c r="H15" s="73"/>
    </row>
    <row r="16" spans="1:8" x14ac:dyDescent="0.3">
      <c r="A16" s="65" t="s">
        <v>123</v>
      </c>
      <c r="B16" s="66"/>
      <c r="C16" s="66"/>
      <c r="D16" s="66"/>
      <c r="E16" s="66" t="s">
        <v>109</v>
      </c>
      <c r="F16" s="66"/>
      <c r="G16" s="66"/>
      <c r="H16" s="67"/>
    </row>
    <row r="17" spans="1:8" x14ac:dyDescent="0.3">
      <c r="A17" s="68" t="s">
        <v>73</v>
      </c>
      <c r="B17" s="69"/>
      <c r="C17" s="69"/>
      <c r="D17" s="69"/>
      <c r="E17" s="69" t="s">
        <v>74</v>
      </c>
      <c r="F17" s="69"/>
      <c r="G17" s="69"/>
      <c r="H17" s="70"/>
    </row>
    <row r="18" spans="1:8" x14ac:dyDescent="0.3">
      <c r="A18" s="30" t="s">
        <v>83</v>
      </c>
      <c r="B18" s="25" t="s">
        <v>75</v>
      </c>
      <c r="C18" s="25" t="s">
        <v>76</v>
      </c>
      <c r="D18" s="25" t="s">
        <v>77</v>
      </c>
      <c r="E18" s="25" t="s">
        <v>83</v>
      </c>
      <c r="F18" s="25" t="s">
        <v>75</v>
      </c>
      <c r="G18" s="25" t="s">
        <v>76</v>
      </c>
      <c r="H18" s="29" t="s">
        <v>78</v>
      </c>
    </row>
    <row r="19" spans="1:8" x14ac:dyDescent="0.3">
      <c r="A19" s="31">
        <v>0</v>
      </c>
      <c r="B19" s="27">
        <v>0</v>
      </c>
      <c r="C19" s="27" t="s">
        <v>132</v>
      </c>
      <c r="D19" s="27" t="s">
        <v>109</v>
      </c>
      <c r="E19" s="32">
        <v>0.5</v>
      </c>
      <c r="F19" s="27"/>
      <c r="G19" s="27" t="s">
        <v>115</v>
      </c>
      <c r="H19" s="28" t="s">
        <v>109</v>
      </c>
    </row>
    <row r="20" spans="1:8" x14ac:dyDescent="0.3">
      <c r="A20" s="30" t="s">
        <v>83</v>
      </c>
      <c r="B20" s="25" t="s">
        <v>75</v>
      </c>
      <c r="C20" s="25" t="s">
        <v>76</v>
      </c>
      <c r="D20" s="25" t="s">
        <v>77</v>
      </c>
      <c r="E20" s="25" t="s">
        <v>83</v>
      </c>
      <c r="F20" s="25" t="s">
        <v>75</v>
      </c>
      <c r="G20" s="25" t="s">
        <v>76</v>
      </c>
      <c r="H20" s="29" t="s">
        <v>78</v>
      </c>
    </row>
    <row r="21" spans="1:8" x14ac:dyDescent="0.3">
      <c r="A21" s="31">
        <v>0</v>
      </c>
      <c r="B21" s="27">
        <v>0</v>
      </c>
      <c r="C21" s="27" t="s">
        <v>131</v>
      </c>
      <c r="D21" s="27" t="s">
        <v>109</v>
      </c>
      <c r="E21" s="32">
        <v>1</v>
      </c>
      <c r="F21" s="27">
        <v>5078</v>
      </c>
      <c r="G21" s="27" t="s">
        <v>116</v>
      </c>
      <c r="H21" s="28" t="s">
        <v>109</v>
      </c>
    </row>
    <row r="22" spans="1:8" x14ac:dyDescent="0.3">
      <c r="A22" s="71" t="s">
        <v>79</v>
      </c>
      <c r="B22" s="72"/>
      <c r="C22" s="72"/>
      <c r="D22" s="72"/>
      <c r="E22" s="72"/>
      <c r="F22" s="72"/>
      <c r="G22" s="72"/>
      <c r="H22" s="73"/>
    </row>
    <row r="23" spans="1:8" x14ac:dyDescent="0.3">
      <c r="A23" s="74" t="s">
        <v>28</v>
      </c>
      <c r="B23" s="75"/>
      <c r="C23" s="75"/>
      <c r="D23" s="75"/>
      <c r="E23" s="75"/>
      <c r="F23" s="75"/>
      <c r="G23" s="75"/>
      <c r="H23" s="76"/>
    </row>
    <row r="24" spans="1:8" x14ac:dyDescent="0.3">
      <c r="A24" s="74"/>
      <c r="B24" s="75"/>
      <c r="C24" s="75"/>
      <c r="D24" s="75"/>
      <c r="E24" s="75"/>
      <c r="F24" s="75"/>
      <c r="G24" s="75"/>
      <c r="H24" s="76"/>
    </row>
    <row r="25" spans="1:8" x14ac:dyDescent="0.3">
      <c r="A25" s="71" t="s">
        <v>80</v>
      </c>
      <c r="B25" s="72"/>
      <c r="C25" s="72"/>
      <c r="D25" s="72"/>
      <c r="E25" s="72"/>
      <c r="F25" s="72"/>
      <c r="G25" s="72"/>
      <c r="H25" s="73"/>
    </row>
    <row r="26" spans="1:8" x14ac:dyDescent="0.3">
      <c r="A26" s="65" t="s">
        <v>81</v>
      </c>
      <c r="B26" s="66"/>
      <c r="C26" s="66"/>
      <c r="D26" s="66"/>
      <c r="E26" s="66" t="s">
        <v>82</v>
      </c>
      <c r="F26" s="66"/>
      <c r="G26" s="66"/>
      <c r="H26" s="67"/>
    </row>
    <row r="27" spans="1:8" ht="16.2" thickBot="1" x14ac:dyDescent="0.35">
      <c r="A27" s="77" t="s">
        <v>90</v>
      </c>
      <c r="B27" s="78"/>
      <c r="C27" s="78"/>
      <c r="D27" s="78"/>
      <c r="E27" s="78"/>
      <c r="F27" s="78"/>
      <c r="G27" s="78"/>
      <c r="H27" s="79"/>
    </row>
    <row r="28" spans="1:8" x14ac:dyDescent="0.3">
      <c r="A28" s="46" t="s">
        <v>177</v>
      </c>
      <c r="B28" s="46"/>
      <c r="C28" s="46"/>
      <c r="D28" s="46"/>
      <c r="E28" s="46"/>
      <c r="F28" s="46"/>
      <c r="G28" s="46"/>
      <c r="H28" s="46"/>
    </row>
  </sheetData>
  <mergeCells count="26">
    <mergeCell ref="A6:B6"/>
    <mergeCell ref="F6:G6"/>
    <mergeCell ref="A2:H2"/>
    <mergeCell ref="A3:H3"/>
    <mergeCell ref="A4:E4"/>
    <mergeCell ref="A5:B5"/>
    <mergeCell ref="F5:G5"/>
    <mergeCell ref="F4:H4"/>
    <mergeCell ref="A7:H7"/>
    <mergeCell ref="A8:H10"/>
    <mergeCell ref="A11:H11"/>
    <mergeCell ref="A12:H14"/>
    <mergeCell ref="A15:D15"/>
    <mergeCell ref="E15:H15"/>
    <mergeCell ref="A28:H28"/>
    <mergeCell ref="A16:D16"/>
    <mergeCell ref="E16:H16"/>
    <mergeCell ref="A17:D17"/>
    <mergeCell ref="E17:H17"/>
    <mergeCell ref="A22:H22"/>
    <mergeCell ref="A23:H24"/>
    <mergeCell ref="A25:H25"/>
    <mergeCell ref="A26:D26"/>
    <mergeCell ref="E26:H26"/>
    <mergeCell ref="A27:D27"/>
    <mergeCell ref="E27:H27"/>
  </mergeCells>
  <pageMargins left="0.7" right="0.7" top="0.75" bottom="0.75" header="0.3" footer="0.3"/>
  <pageSetup orientation="portrait" r:id="rId1"/>
  <headerFooter scaleWithDoc="0">
    <oddHeader>&amp;L&amp;G&amp;R&amp;10Indicadores de Resultados 
Tercer Trimestre del Ejercicio 2021</oddHeader>
    <oddFooter>&amp;C&amp;10Consejo de Ciencia y Tecnología del Estado de Durango 
Fortalecimiento, desarrollo y promoción de la ciencia, la tecnología y la innovación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2"/>
  <sheetViews>
    <sheetView view="pageLayout" topLeftCell="A7" zoomScaleNormal="100" workbookViewId="0">
      <selection activeCell="E21" sqref="E21"/>
    </sheetView>
  </sheetViews>
  <sheetFormatPr baseColWidth="10" defaultRowHeight="15.6" x14ac:dyDescent="0.3"/>
  <cols>
    <col min="1" max="1" width="9.69921875" customWidth="1"/>
    <col min="2" max="2" width="10.19921875" customWidth="1"/>
    <col min="3" max="3" width="10.09765625" customWidth="1"/>
    <col min="4" max="4" width="10.3984375" customWidth="1"/>
    <col min="5" max="5" width="10.69921875" customWidth="1"/>
    <col min="6" max="6" width="10.19921875" customWidth="1"/>
  </cols>
  <sheetData>
    <row r="1" spans="1:8" ht="16.2" thickBot="1" x14ac:dyDescent="0.35"/>
    <row r="2" spans="1:8" ht="18" x14ac:dyDescent="0.35">
      <c r="A2" s="83" t="s">
        <v>183</v>
      </c>
      <c r="B2" s="84"/>
      <c r="C2" s="84"/>
      <c r="D2" s="84"/>
      <c r="E2" s="84"/>
      <c r="F2" s="84"/>
      <c r="G2" s="84"/>
      <c r="H2" s="85"/>
    </row>
    <row r="3" spans="1:8" x14ac:dyDescent="0.3">
      <c r="A3" s="86" t="s">
        <v>61</v>
      </c>
      <c r="B3" s="87"/>
      <c r="C3" s="87"/>
      <c r="D3" s="87"/>
      <c r="E3" s="87"/>
      <c r="F3" s="87"/>
      <c r="G3" s="87"/>
      <c r="H3" s="88"/>
    </row>
    <row r="4" spans="1:8" x14ac:dyDescent="0.3">
      <c r="A4" s="71" t="s">
        <v>63</v>
      </c>
      <c r="B4" s="72"/>
      <c r="C4" s="72"/>
      <c r="D4" s="72"/>
      <c r="E4" s="72"/>
      <c r="F4" s="89" t="s">
        <v>66</v>
      </c>
      <c r="G4" s="90"/>
      <c r="H4" s="91"/>
    </row>
    <row r="5" spans="1:8" x14ac:dyDescent="0.3">
      <c r="A5" s="65" t="s">
        <v>64</v>
      </c>
      <c r="B5" s="66"/>
      <c r="C5" s="25" t="s">
        <v>65</v>
      </c>
      <c r="D5" s="25" t="s">
        <v>84</v>
      </c>
      <c r="E5" s="25" t="s">
        <v>85</v>
      </c>
      <c r="F5" s="66" t="s">
        <v>67</v>
      </c>
      <c r="G5" s="66"/>
      <c r="H5" s="29" t="s">
        <v>68</v>
      </c>
    </row>
    <row r="6" spans="1:8" x14ac:dyDescent="0.3">
      <c r="A6" s="65"/>
      <c r="B6" s="66"/>
      <c r="C6" s="27"/>
      <c r="D6" s="27"/>
      <c r="E6" s="25" t="s">
        <v>90</v>
      </c>
      <c r="F6" s="66"/>
      <c r="G6" s="66"/>
      <c r="H6" s="29" t="s">
        <v>90</v>
      </c>
    </row>
    <row r="7" spans="1:8" x14ac:dyDescent="0.3">
      <c r="A7" s="71" t="s">
        <v>69</v>
      </c>
      <c r="B7" s="72"/>
      <c r="C7" s="72"/>
      <c r="D7" s="72"/>
      <c r="E7" s="72"/>
      <c r="F7" s="72"/>
      <c r="G7" s="72"/>
      <c r="H7" s="73"/>
    </row>
    <row r="8" spans="1:8" x14ac:dyDescent="0.3">
      <c r="A8" s="74" t="s">
        <v>184</v>
      </c>
      <c r="B8" s="75"/>
      <c r="C8" s="75"/>
      <c r="D8" s="75"/>
      <c r="E8" s="75"/>
      <c r="F8" s="75"/>
      <c r="G8" s="75"/>
      <c r="H8" s="76"/>
    </row>
    <row r="9" spans="1:8" x14ac:dyDescent="0.3">
      <c r="A9" s="74"/>
      <c r="B9" s="75"/>
      <c r="C9" s="75"/>
      <c r="D9" s="75"/>
      <c r="E9" s="75"/>
      <c r="F9" s="75"/>
      <c r="G9" s="75"/>
      <c r="H9" s="76"/>
    </row>
    <row r="10" spans="1:8" x14ac:dyDescent="0.3">
      <c r="A10" s="74"/>
      <c r="B10" s="75"/>
      <c r="C10" s="75"/>
      <c r="D10" s="75"/>
      <c r="E10" s="75"/>
      <c r="F10" s="75"/>
      <c r="G10" s="75"/>
      <c r="H10" s="76"/>
    </row>
    <row r="11" spans="1:8" x14ac:dyDescent="0.3">
      <c r="A11" s="71" t="s">
        <v>70</v>
      </c>
      <c r="B11" s="72"/>
      <c r="C11" s="72"/>
      <c r="D11" s="72"/>
      <c r="E11" s="72"/>
      <c r="F11" s="72"/>
      <c r="G11" s="72"/>
      <c r="H11" s="73"/>
    </row>
    <row r="12" spans="1:8" x14ac:dyDescent="0.3">
      <c r="A12" s="74" t="s">
        <v>185</v>
      </c>
      <c r="B12" s="75"/>
      <c r="C12" s="75"/>
      <c r="D12" s="75"/>
      <c r="E12" s="75"/>
      <c r="F12" s="75"/>
      <c r="G12" s="75"/>
      <c r="H12" s="76"/>
    </row>
    <row r="13" spans="1:8" x14ac:dyDescent="0.3">
      <c r="A13" s="74"/>
      <c r="B13" s="75"/>
      <c r="C13" s="75"/>
      <c r="D13" s="75"/>
      <c r="E13" s="75"/>
      <c r="F13" s="75"/>
      <c r="G13" s="75"/>
      <c r="H13" s="76"/>
    </row>
    <row r="14" spans="1:8" x14ac:dyDescent="0.3">
      <c r="A14" s="74"/>
      <c r="B14" s="75"/>
      <c r="C14" s="75"/>
      <c r="D14" s="75"/>
      <c r="E14" s="75"/>
      <c r="F14" s="75"/>
      <c r="G14" s="75"/>
      <c r="H14" s="76"/>
    </row>
    <row r="15" spans="1:8" x14ac:dyDescent="0.3">
      <c r="A15" s="71" t="s">
        <v>71</v>
      </c>
      <c r="B15" s="72"/>
      <c r="C15" s="72"/>
      <c r="D15" s="72"/>
      <c r="E15" s="72" t="s">
        <v>72</v>
      </c>
      <c r="F15" s="72"/>
      <c r="G15" s="72"/>
      <c r="H15" s="73"/>
    </row>
    <row r="16" spans="1:8" x14ac:dyDescent="0.3">
      <c r="A16" s="65" t="s">
        <v>88</v>
      </c>
      <c r="B16" s="66"/>
      <c r="C16" s="66"/>
      <c r="D16" s="66"/>
      <c r="E16" s="66" t="s">
        <v>154</v>
      </c>
      <c r="F16" s="66"/>
      <c r="G16" s="66"/>
      <c r="H16" s="67"/>
    </row>
    <row r="17" spans="1:8" x14ac:dyDescent="0.3">
      <c r="A17" s="68" t="s">
        <v>73</v>
      </c>
      <c r="B17" s="69"/>
      <c r="C17" s="69"/>
      <c r="D17" s="69"/>
      <c r="E17" s="69" t="s">
        <v>74</v>
      </c>
      <c r="F17" s="69"/>
      <c r="G17" s="69"/>
      <c r="H17" s="70"/>
    </row>
    <row r="18" spans="1:8" x14ac:dyDescent="0.3">
      <c r="A18" s="30" t="s">
        <v>83</v>
      </c>
      <c r="B18" s="25" t="s">
        <v>75</v>
      </c>
      <c r="C18" s="25" t="s">
        <v>76</v>
      </c>
      <c r="D18" s="25" t="s">
        <v>77</v>
      </c>
      <c r="E18" s="25" t="s">
        <v>83</v>
      </c>
      <c r="F18" s="25" t="s">
        <v>75</v>
      </c>
      <c r="G18" s="25" t="s">
        <v>76</v>
      </c>
      <c r="H18" s="29" t="s">
        <v>78</v>
      </c>
    </row>
    <row r="19" spans="1:8" x14ac:dyDescent="0.3">
      <c r="A19" s="35">
        <v>2.0499999999999998</v>
      </c>
      <c r="B19" s="27">
        <v>16022</v>
      </c>
      <c r="C19" s="27" t="s">
        <v>158</v>
      </c>
      <c r="D19" s="27" t="s">
        <v>154</v>
      </c>
      <c r="E19" s="39">
        <v>7.4999999999999997E-3</v>
      </c>
      <c r="F19" s="27"/>
      <c r="G19" s="27" t="s">
        <v>157</v>
      </c>
      <c r="H19" s="28" t="s">
        <v>155</v>
      </c>
    </row>
    <row r="20" spans="1:8" x14ac:dyDescent="0.3">
      <c r="A20" s="30" t="s">
        <v>83</v>
      </c>
      <c r="B20" s="25" t="s">
        <v>75</v>
      </c>
      <c r="C20" s="25" t="s">
        <v>76</v>
      </c>
      <c r="D20" s="25" t="s">
        <v>77</v>
      </c>
      <c r="E20" s="25" t="s">
        <v>83</v>
      </c>
      <c r="F20" s="25" t="s">
        <v>75</v>
      </c>
      <c r="G20" s="25" t="s">
        <v>76</v>
      </c>
      <c r="H20" s="29" t="s">
        <v>78</v>
      </c>
    </row>
    <row r="21" spans="1:8" x14ac:dyDescent="0.3">
      <c r="A21" s="35">
        <v>1.43</v>
      </c>
      <c r="B21" s="27">
        <v>5252</v>
      </c>
      <c r="C21" s="27" t="s">
        <v>159</v>
      </c>
      <c r="D21" s="27" t="s">
        <v>154</v>
      </c>
      <c r="E21" s="32">
        <v>-0.8</v>
      </c>
      <c r="F21" s="27">
        <v>1012</v>
      </c>
      <c r="G21" s="27" t="s">
        <v>156</v>
      </c>
      <c r="H21" s="28" t="s">
        <v>155</v>
      </c>
    </row>
    <row r="22" spans="1:8" x14ac:dyDescent="0.3">
      <c r="A22" s="30" t="s">
        <v>83</v>
      </c>
      <c r="B22" s="25" t="s">
        <v>75</v>
      </c>
      <c r="C22" s="25" t="s">
        <v>76</v>
      </c>
      <c r="D22" s="25" t="s">
        <v>77</v>
      </c>
      <c r="E22" s="40" t="s">
        <v>83</v>
      </c>
      <c r="F22" s="25" t="s">
        <v>75</v>
      </c>
      <c r="G22" s="25" t="s">
        <v>76</v>
      </c>
      <c r="H22" s="29" t="s">
        <v>78</v>
      </c>
    </row>
    <row r="23" spans="1:8" x14ac:dyDescent="0.3">
      <c r="A23" s="31">
        <v>-0.8</v>
      </c>
      <c r="B23" s="27">
        <v>2154</v>
      </c>
      <c r="C23" s="27" t="s">
        <v>132</v>
      </c>
      <c r="D23" s="27" t="s">
        <v>154</v>
      </c>
      <c r="E23" s="32">
        <v>-0.18609999999999999</v>
      </c>
      <c r="F23" s="27">
        <v>1753</v>
      </c>
      <c r="G23" s="27" t="s">
        <v>115</v>
      </c>
      <c r="H23" s="28" t="s">
        <v>155</v>
      </c>
    </row>
    <row r="24" spans="1:8" x14ac:dyDescent="0.3">
      <c r="A24" s="30" t="s">
        <v>83</v>
      </c>
      <c r="B24" s="25" t="s">
        <v>75</v>
      </c>
      <c r="C24" s="25" t="s">
        <v>76</v>
      </c>
      <c r="D24" s="25" t="s">
        <v>77</v>
      </c>
      <c r="E24" s="25" t="s">
        <v>83</v>
      </c>
      <c r="F24" s="25" t="s">
        <v>75</v>
      </c>
      <c r="G24" s="25" t="s">
        <v>76</v>
      </c>
      <c r="H24" s="29" t="s">
        <v>78</v>
      </c>
    </row>
    <row r="25" spans="1:8" x14ac:dyDescent="0.3">
      <c r="A25" s="35">
        <v>0</v>
      </c>
      <c r="B25" s="27">
        <v>11431</v>
      </c>
      <c r="C25" s="27" t="s">
        <v>131</v>
      </c>
      <c r="D25" s="27" t="s">
        <v>154</v>
      </c>
      <c r="E25" s="32">
        <v>-0.38</v>
      </c>
      <c r="F25" s="27">
        <v>7005</v>
      </c>
      <c r="G25" s="27" t="s">
        <v>116</v>
      </c>
      <c r="H25" s="28" t="s">
        <v>155</v>
      </c>
    </row>
    <row r="26" spans="1:8" x14ac:dyDescent="0.3">
      <c r="A26" s="71" t="s">
        <v>79</v>
      </c>
      <c r="B26" s="72"/>
      <c r="C26" s="72"/>
      <c r="D26" s="72"/>
      <c r="E26" s="72"/>
      <c r="F26" s="72"/>
      <c r="G26" s="72"/>
      <c r="H26" s="73"/>
    </row>
    <row r="27" spans="1:8" x14ac:dyDescent="0.3">
      <c r="A27" s="74" t="s">
        <v>28</v>
      </c>
      <c r="B27" s="75"/>
      <c r="C27" s="75"/>
      <c r="D27" s="75"/>
      <c r="E27" s="75"/>
      <c r="F27" s="75"/>
      <c r="G27" s="75"/>
      <c r="H27" s="76"/>
    </row>
    <row r="28" spans="1:8" x14ac:dyDescent="0.3">
      <c r="A28" s="74"/>
      <c r="B28" s="75"/>
      <c r="C28" s="75"/>
      <c r="D28" s="75"/>
      <c r="E28" s="75"/>
      <c r="F28" s="75"/>
      <c r="G28" s="75"/>
      <c r="H28" s="76"/>
    </row>
    <row r="29" spans="1:8" x14ac:dyDescent="0.3">
      <c r="A29" s="71" t="s">
        <v>80</v>
      </c>
      <c r="B29" s="72"/>
      <c r="C29" s="72"/>
      <c r="D29" s="72"/>
      <c r="E29" s="72"/>
      <c r="F29" s="72"/>
      <c r="G29" s="72"/>
      <c r="H29" s="73"/>
    </row>
    <row r="30" spans="1:8" x14ac:dyDescent="0.3">
      <c r="A30" s="65" t="s">
        <v>81</v>
      </c>
      <c r="B30" s="66"/>
      <c r="C30" s="66"/>
      <c r="D30" s="66"/>
      <c r="E30" s="66" t="s">
        <v>82</v>
      </c>
      <c r="F30" s="66"/>
      <c r="G30" s="66"/>
      <c r="H30" s="67"/>
    </row>
    <row r="31" spans="1:8" ht="16.2" thickBot="1" x14ac:dyDescent="0.35">
      <c r="A31" s="77" t="s">
        <v>90</v>
      </c>
      <c r="B31" s="78"/>
      <c r="C31" s="78"/>
      <c r="D31" s="78"/>
      <c r="E31" s="78"/>
      <c r="F31" s="78"/>
      <c r="G31" s="78"/>
      <c r="H31" s="79"/>
    </row>
    <row r="32" spans="1:8" x14ac:dyDescent="0.3">
      <c r="A32" s="46" t="s">
        <v>151</v>
      </c>
      <c r="B32" s="46"/>
      <c r="C32" s="46"/>
      <c r="D32" s="46"/>
      <c r="E32" s="46"/>
      <c r="F32" s="46"/>
      <c r="G32" s="46"/>
      <c r="H32" s="46"/>
    </row>
  </sheetData>
  <mergeCells count="26">
    <mergeCell ref="A6:B6"/>
    <mergeCell ref="F6:G6"/>
    <mergeCell ref="F4:H4"/>
    <mergeCell ref="A2:H2"/>
    <mergeCell ref="A3:H3"/>
    <mergeCell ref="A4:E4"/>
    <mergeCell ref="A5:B5"/>
    <mergeCell ref="F5:G5"/>
    <mergeCell ref="A7:H7"/>
    <mergeCell ref="A8:H10"/>
    <mergeCell ref="A11:H11"/>
    <mergeCell ref="A12:H14"/>
    <mergeCell ref="A15:D15"/>
    <mergeCell ref="E15:H15"/>
    <mergeCell ref="A32:H32"/>
    <mergeCell ref="A16:D16"/>
    <mergeCell ref="E16:H16"/>
    <mergeCell ref="A17:D17"/>
    <mergeCell ref="E17:H17"/>
    <mergeCell ref="A26:H26"/>
    <mergeCell ref="A27:H28"/>
    <mergeCell ref="A29:H29"/>
    <mergeCell ref="A30:D30"/>
    <mergeCell ref="E30:H30"/>
    <mergeCell ref="A31:D31"/>
    <mergeCell ref="E31:H31"/>
  </mergeCells>
  <pageMargins left="0.7" right="0.7" top="0.75" bottom="0.75" header="0.3" footer="0.3"/>
  <pageSetup orientation="portrait" r:id="rId1"/>
  <headerFooter scaleWithDoc="0">
    <oddHeader>&amp;L&amp;G&amp;R&amp;10Indicadores de Resultados 
Tercer Trimestre del Ejercicio 2021</oddHeader>
    <oddFooter>&amp;C&amp;10Consejo de Ciencia y Tecnología del Estado de Durango 
Fortalecimiento, desarrollo y promoción de la ciencia, la tecnología y la innovación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8"/>
  <sheetViews>
    <sheetView view="pageLayout" zoomScaleNormal="100" workbookViewId="0">
      <selection activeCell="G36" sqref="G36"/>
    </sheetView>
  </sheetViews>
  <sheetFormatPr baseColWidth="10" defaultRowHeight="15.6" x14ac:dyDescent="0.3"/>
  <cols>
    <col min="1" max="1" width="9.69921875" customWidth="1"/>
    <col min="2" max="2" width="10.19921875" customWidth="1"/>
    <col min="3" max="3" width="10.09765625" customWidth="1"/>
    <col min="4" max="4" width="10.3984375" customWidth="1"/>
    <col min="5" max="5" width="10.69921875" customWidth="1"/>
    <col min="6" max="6" width="10.19921875" customWidth="1"/>
  </cols>
  <sheetData>
    <row r="1" spans="1:8" ht="16.2" thickBot="1" x14ac:dyDescent="0.35"/>
    <row r="2" spans="1:8" x14ac:dyDescent="0.3">
      <c r="A2" s="98" t="s">
        <v>60</v>
      </c>
      <c r="B2" s="99"/>
      <c r="C2" s="99"/>
      <c r="D2" s="99"/>
      <c r="E2" s="99"/>
      <c r="F2" s="99"/>
      <c r="G2" s="99"/>
      <c r="H2" s="100"/>
    </row>
    <row r="3" spans="1:8" x14ac:dyDescent="0.3">
      <c r="A3" s="86" t="s">
        <v>61</v>
      </c>
      <c r="B3" s="87"/>
      <c r="C3" s="87"/>
      <c r="D3" s="87"/>
      <c r="E3" s="87"/>
      <c r="F3" s="87"/>
      <c r="G3" s="87"/>
      <c r="H3" s="88"/>
    </row>
    <row r="4" spans="1:8" x14ac:dyDescent="0.3">
      <c r="A4" s="71" t="s">
        <v>63</v>
      </c>
      <c r="B4" s="72"/>
      <c r="C4" s="72"/>
      <c r="D4" s="72"/>
      <c r="E4" s="72"/>
      <c r="F4" s="72" t="s">
        <v>66</v>
      </c>
      <c r="G4" s="72"/>
      <c r="H4" s="73"/>
    </row>
    <row r="5" spans="1:8" x14ac:dyDescent="0.3">
      <c r="A5" s="65" t="s">
        <v>64</v>
      </c>
      <c r="B5" s="66"/>
      <c r="C5" s="25" t="s">
        <v>65</v>
      </c>
      <c r="D5" s="25" t="s">
        <v>84</v>
      </c>
      <c r="E5" s="25" t="s">
        <v>85</v>
      </c>
      <c r="F5" s="66" t="s">
        <v>67</v>
      </c>
      <c r="G5" s="66"/>
      <c r="H5" s="29" t="s">
        <v>68</v>
      </c>
    </row>
    <row r="6" spans="1:8" x14ac:dyDescent="0.3">
      <c r="A6" s="65"/>
      <c r="B6" s="66"/>
      <c r="C6" s="25" t="s">
        <v>90</v>
      </c>
      <c r="D6" s="27"/>
      <c r="E6" s="27"/>
      <c r="F6" s="66"/>
      <c r="G6" s="66"/>
      <c r="H6" s="29" t="s">
        <v>90</v>
      </c>
    </row>
    <row r="7" spans="1:8" x14ac:dyDescent="0.3">
      <c r="A7" s="71" t="s">
        <v>69</v>
      </c>
      <c r="B7" s="72"/>
      <c r="C7" s="72"/>
      <c r="D7" s="72"/>
      <c r="E7" s="72"/>
      <c r="F7" s="72"/>
      <c r="G7" s="72"/>
      <c r="H7" s="73"/>
    </row>
    <row r="8" spans="1:8" x14ac:dyDescent="0.3">
      <c r="A8" s="65" t="s">
        <v>60</v>
      </c>
      <c r="B8" s="66"/>
      <c r="C8" s="66"/>
      <c r="D8" s="66"/>
      <c r="E8" s="66"/>
      <c r="F8" s="66"/>
      <c r="G8" s="66"/>
      <c r="H8" s="67"/>
    </row>
    <row r="9" spans="1:8" x14ac:dyDescent="0.3">
      <c r="A9" s="65"/>
      <c r="B9" s="66"/>
      <c r="C9" s="66"/>
      <c r="D9" s="66"/>
      <c r="E9" s="66"/>
      <c r="F9" s="66"/>
      <c r="G9" s="66"/>
      <c r="H9" s="67"/>
    </row>
    <row r="10" spans="1:8" x14ac:dyDescent="0.3">
      <c r="A10" s="65"/>
      <c r="B10" s="66"/>
      <c r="C10" s="66"/>
      <c r="D10" s="66"/>
      <c r="E10" s="66"/>
      <c r="F10" s="66"/>
      <c r="G10" s="66"/>
      <c r="H10" s="67"/>
    </row>
    <row r="11" spans="1:8" x14ac:dyDescent="0.3">
      <c r="A11" s="71" t="s">
        <v>70</v>
      </c>
      <c r="B11" s="72"/>
      <c r="C11" s="72"/>
      <c r="D11" s="72"/>
      <c r="E11" s="72"/>
      <c r="F11" s="72"/>
      <c r="G11" s="72"/>
      <c r="H11" s="73"/>
    </row>
    <row r="12" spans="1:8" x14ac:dyDescent="0.3">
      <c r="A12" s="74" t="s">
        <v>187</v>
      </c>
      <c r="B12" s="75"/>
      <c r="C12" s="75"/>
      <c r="D12" s="75"/>
      <c r="E12" s="75"/>
      <c r="F12" s="75"/>
      <c r="G12" s="75"/>
      <c r="H12" s="76"/>
    </row>
    <row r="13" spans="1:8" x14ac:dyDescent="0.3">
      <c r="A13" s="74"/>
      <c r="B13" s="75"/>
      <c r="C13" s="75"/>
      <c r="D13" s="75"/>
      <c r="E13" s="75"/>
      <c r="F13" s="75"/>
      <c r="G13" s="75"/>
      <c r="H13" s="76"/>
    </row>
    <row r="14" spans="1:8" x14ac:dyDescent="0.3">
      <c r="A14" s="74"/>
      <c r="B14" s="75"/>
      <c r="C14" s="75"/>
      <c r="D14" s="75"/>
      <c r="E14" s="75"/>
      <c r="F14" s="75"/>
      <c r="G14" s="75"/>
      <c r="H14" s="76"/>
    </row>
    <row r="15" spans="1:8" x14ac:dyDescent="0.3">
      <c r="A15" s="71" t="s">
        <v>71</v>
      </c>
      <c r="B15" s="72"/>
      <c r="C15" s="72"/>
      <c r="D15" s="72"/>
      <c r="E15" s="72" t="s">
        <v>72</v>
      </c>
      <c r="F15" s="72"/>
      <c r="G15" s="72"/>
      <c r="H15" s="73"/>
    </row>
    <row r="16" spans="1:8" x14ac:dyDescent="0.3">
      <c r="A16" s="65" t="s">
        <v>188</v>
      </c>
      <c r="B16" s="66"/>
      <c r="C16" s="66"/>
      <c r="D16" s="66"/>
      <c r="E16" s="66" t="s">
        <v>141</v>
      </c>
      <c r="F16" s="66"/>
      <c r="G16" s="66"/>
      <c r="H16" s="67"/>
    </row>
    <row r="17" spans="1:8" x14ac:dyDescent="0.3">
      <c r="A17" s="68" t="s">
        <v>73</v>
      </c>
      <c r="B17" s="69"/>
      <c r="C17" s="69"/>
      <c r="D17" s="69"/>
      <c r="E17" s="69" t="s">
        <v>74</v>
      </c>
      <c r="F17" s="69"/>
      <c r="G17" s="69"/>
      <c r="H17" s="70"/>
    </row>
    <row r="18" spans="1:8" x14ac:dyDescent="0.3">
      <c r="A18" s="30" t="s">
        <v>83</v>
      </c>
      <c r="B18" s="25" t="s">
        <v>75</v>
      </c>
      <c r="C18" s="25" t="s">
        <v>76</v>
      </c>
      <c r="D18" s="25" t="s">
        <v>77</v>
      </c>
      <c r="E18" s="25" t="s">
        <v>83</v>
      </c>
      <c r="F18" s="25" t="s">
        <v>75</v>
      </c>
      <c r="G18" s="25" t="s">
        <v>76</v>
      </c>
      <c r="H18" s="29" t="s">
        <v>78</v>
      </c>
    </row>
    <row r="19" spans="1:8" x14ac:dyDescent="0.3">
      <c r="A19" s="31" t="s">
        <v>110</v>
      </c>
      <c r="B19" s="27">
        <v>0</v>
      </c>
      <c r="C19" s="27" t="s">
        <v>132</v>
      </c>
      <c r="D19" s="27" t="s">
        <v>109</v>
      </c>
      <c r="E19" s="27" t="s">
        <v>110</v>
      </c>
      <c r="F19" s="27"/>
      <c r="G19" s="27" t="s">
        <v>115</v>
      </c>
      <c r="H19" s="28" t="s">
        <v>109</v>
      </c>
    </row>
    <row r="20" spans="1:8" x14ac:dyDescent="0.3">
      <c r="A20" s="30" t="s">
        <v>83</v>
      </c>
      <c r="B20" s="25" t="s">
        <v>75</v>
      </c>
      <c r="C20" s="25" t="s">
        <v>76</v>
      </c>
      <c r="D20" s="25" t="s">
        <v>77</v>
      </c>
      <c r="E20" s="25" t="s">
        <v>83</v>
      </c>
      <c r="F20" s="25" t="s">
        <v>75</v>
      </c>
      <c r="G20" s="25" t="s">
        <v>76</v>
      </c>
      <c r="H20" s="29" t="s">
        <v>78</v>
      </c>
    </row>
    <row r="21" spans="1:8" x14ac:dyDescent="0.3">
      <c r="A21" s="31" t="s">
        <v>110</v>
      </c>
      <c r="B21" s="27">
        <v>0</v>
      </c>
      <c r="C21" s="27" t="s">
        <v>131</v>
      </c>
      <c r="D21" s="27" t="s">
        <v>109</v>
      </c>
      <c r="E21" s="27" t="s">
        <v>110</v>
      </c>
      <c r="F21" s="27">
        <v>0</v>
      </c>
      <c r="G21" s="27" t="s">
        <v>116</v>
      </c>
      <c r="H21" s="28" t="s">
        <v>109</v>
      </c>
    </row>
    <row r="22" spans="1:8" x14ac:dyDescent="0.3">
      <c r="A22" s="71" t="s">
        <v>79</v>
      </c>
      <c r="B22" s="72"/>
      <c r="C22" s="72"/>
      <c r="D22" s="72"/>
      <c r="E22" s="72"/>
      <c r="F22" s="72"/>
      <c r="G22" s="72"/>
      <c r="H22" s="73"/>
    </row>
    <row r="23" spans="1:8" x14ac:dyDescent="0.3">
      <c r="A23" s="74" t="s">
        <v>28</v>
      </c>
      <c r="B23" s="75"/>
      <c r="C23" s="75"/>
      <c r="D23" s="75"/>
      <c r="E23" s="75"/>
      <c r="F23" s="75"/>
      <c r="G23" s="75"/>
      <c r="H23" s="76"/>
    </row>
    <row r="24" spans="1:8" x14ac:dyDescent="0.3">
      <c r="A24" s="74"/>
      <c r="B24" s="75"/>
      <c r="C24" s="75"/>
      <c r="D24" s="75"/>
      <c r="E24" s="75"/>
      <c r="F24" s="75"/>
      <c r="G24" s="75"/>
      <c r="H24" s="76"/>
    </row>
    <row r="25" spans="1:8" x14ac:dyDescent="0.3">
      <c r="A25" s="71" t="s">
        <v>80</v>
      </c>
      <c r="B25" s="72"/>
      <c r="C25" s="72"/>
      <c r="D25" s="72"/>
      <c r="E25" s="72"/>
      <c r="F25" s="72"/>
      <c r="G25" s="72"/>
      <c r="H25" s="73"/>
    </row>
    <row r="26" spans="1:8" x14ac:dyDescent="0.3">
      <c r="A26" s="65" t="s">
        <v>81</v>
      </c>
      <c r="B26" s="66"/>
      <c r="C26" s="66"/>
      <c r="D26" s="66"/>
      <c r="E26" s="66" t="s">
        <v>82</v>
      </c>
      <c r="F26" s="66"/>
      <c r="G26" s="66"/>
      <c r="H26" s="67"/>
    </row>
    <row r="27" spans="1:8" ht="16.2" thickBot="1" x14ac:dyDescent="0.35">
      <c r="A27" s="77" t="s">
        <v>90</v>
      </c>
      <c r="B27" s="78"/>
      <c r="C27" s="78"/>
      <c r="D27" s="78"/>
      <c r="E27" s="78"/>
      <c r="F27" s="78"/>
      <c r="G27" s="78"/>
      <c r="H27" s="79"/>
    </row>
    <row r="28" spans="1:8" x14ac:dyDescent="0.3">
      <c r="A28" s="97" t="s">
        <v>60</v>
      </c>
      <c r="B28" s="97"/>
      <c r="C28" s="97"/>
      <c r="D28" s="97"/>
      <c r="E28" s="97"/>
      <c r="F28" s="97"/>
      <c r="G28" s="97"/>
      <c r="H28" s="97"/>
    </row>
  </sheetData>
  <mergeCells count="26">
    <mergeCell ref="A6:B6"/>
    <mergeCell ref="F6:G6"/>
    <mergeCell ref="A2:H2"/>
    <mergeCell ref="A3:H3"/>
    <mergeCell ref="A4:E4"/>
    <mergeCell ref="A5:B5"/>
    <mergeCell ref="F5:G5"/>
    <mergeCell ref="F4:H4"/>
    <mergeCell ref="A7:H7"/>
    <mergeCell ref="A8:H10"/>
    <mergeCell ref="A11:H11"/>
    <mergeCell ref="A12:H14"/>
    <mergeCell ref="A15:D15"/>
    <mergeCell ref="E15:H15"/>
    <mergeCell ref="A28:H28"/>
    <mergeCell ref="A16:D16"/>
    <mergeCell ref="E16:H16"/>
    <mergeCell ref="A17:D17"/>
    <mergeCell ref="E17:H17"/>
    <mergeCell ref="A22:H22"/>
    <mergeCell ref="A23:H24"/>
    <mergeCell ref="A25:H25"/>
    <mergeCell ref="A26:D26"/>
    <mergeCell ref="E26:H26"/>
    <mergeCell ref="A27:D27"/>
    <mergeCell ref="E27:H27"/>
  </mergeCells>
  <pageMargins left="0.7" right="0.7" top="0.75" bottom="0.75" header="0.3" footer="0.3"/>
  <pageSetup orientation="portrait" r:id="rId1"/>
  <headerFooter scaleWithDoc="0">
    <oddHeader>&amp;L&amp;G&amp;R&amp;10Indicadores de Resultados 
Tercer Trimestre del Ejercicio 2021</oddHeader>
    <oddFooter>&amp;C&amp;10Consejo de Ciencia y Tecnología del Estado de Durango 
Fortalecimiento, desarrollo y promoción de la ciencia, la tecnología y la innovación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4">
    <pageSetUpPr fitToPage="1"/>
  </sheetPr>
  <dimension ref="A1:I24"/>
  <sheetViews>
    <sheetView showGridLines="0" tabSelected="1" topLeftCell="A19" zoomScaleNormal="100" workbookViewId="0">
      <selection activeCell="C30" sqref="C30"/>
    </sheetView>
  </sheetViews>
  <sheetFormatPr baseColWidth="10" defaultColWidth="11" defaultRowHeight="13.8" x14ac:dyDescent="0.25"/>
  <cols>
    <col min="1" max="1" width="20.8984375" style="1" customWidth="1"/>
    <col min="2" max="2" width="51" style="1" customWidth="1"/>
    <col min="3" max="3" width="29.8984375" style="1" customWidth="1"/>
    <col min="4" max="4" width="32.19921875" style="1" customWidth="1"/>
    <col min="5" max="5" width="31.69921875" style="1" customWidth="1"/>
    <col min="6" max="16384" width="11" style="1"/>
  </cols>
  <sheetData>
    <row r="1" spans="1:9" ht="24.9" customHeight="1" thickBot="1" x14ac:dyDescent="0.3">
      <c r="A1" s="101" t="s">
        <v>8</v>
      </c>
      <c r="B1" s="102"/>
      <c r="C1" s="102"/>
      <c r="D1" s="102"/>
      <c r="E1" s="102"/>
    </row>
    <row r="2" spans="1:9" ht="24.9" customHeight="1" x14ac:dyDescent="0.25">
      <c r="A2" s="103" t="s">
        <v>5</v>
      </c>
      <c r="B2" s="104"/>
      <c r="C2" s="104"/>
      <c r="D2" s="104"/>
      <c r="E2" s="104"/>
    </row>
    <row r="3" spans="1:9" ht="57.75" customHeight="1" thickBot="1" x14ac:dyDescent="0.3">
      <c r="A3" s="2" t="s">
        <v>10</v>
      </c>
      <c r="B3" s="3" t="s">
        <v>24</v>
      </c>
      <c r="C3" s="2" t="s">
        <v>12</v>
      </c>
      <c r="D3" s="105" t="s">
        <v>23</v>
      </c>
      <c r="E3" s="106"/>
    </row>
    <row r="4" spans="1:9" ht="24.9" customHeight="1" thickBot="1" x14ac:dyDescent="0.3">
      <c r="A4" s="103" t="s">
        <v>57</v>
      </c>
      <c r="B4" s="104"/>
      <c r="C4" s="104"/>
      <c r="D4" s="104"/>
      <c r="E4" s="104"/>
    </row>
    <row r="5" spans="1:9" ht="18" customHeight="1" thickBot="1" x14ac:dyDescent="0.3">
      <c r="A5" s="107" t="s">
        <v>6</v>
      </c>
      <c r="B5" s="108" t="s">
        <v>55</v>
      </c>
      <c r="C5" s="109" t="s">
        <v>15</v>
      </c>
      <c r="D5" s="109"/>
      <c r="E5" s="109"/>
    </row>
    <row r="6" spans="1:9" ht="118.5" customHeight="1" thickBot="1" x14ac:dyDescent="0.3">
      <c r="A6" s="107"/>
      <c r="B6" s="108"/>
      <c r="C6" s="108" t="s">
        <v>25</v>
      </c>
      <c r="D6" s="108"/>
      <c r="E6" s="108"/>
    </row>
    <row r="7" spans="1:9" ht="21.75" customHeight="1" thickBot="1" x14ac:dyDescent="0.3">
      <c r="A7" s="107" t="s">
        <v>7</v>
      </c>
      <c r="B7" s="108" t="s">
        <v>56</v>
      </c>
      <c r="C7" s="109" t="s">
        <v>16</v>
      </c>
      <c r="D7" s="109"/>
      <c r="E7" s="109"/>
    </row>
    <row r="8" spans="1:9" ht="105" customHeight="1" thickBot="1" x14ac:dyDescent="0.3">
      <c r="A8" s="107"/>
      <c r="B8" s="108"/>
      <c r="C8" s="108" t="s">
        <v>26</v>
      </c>
      <c r="D8" s="108"/>
      <c r="E8" s="108"/>
    </row>
    <row r="9" spans="1:9" ht="24" customHeight="1" thickBot="1" x14ac:dyDescent="0.3">
      <c r="A9" s="103" t="s">
        <v>14</v>
      </c>
      <c r="B9" s="104"/>
      <c r="C9" s="104"/>
      <c r="D9" s="104"/>
      <c r="E9" s="104"/>
      <c r="F9" s="113"/>
      <c r="G9" s="113"/>
      <c r="H9" s="113"/>
      <c r="I9" s="113"/>
    </row>
    <row r="10" spans="1:9" ht="38.1" customHeight="1" x14ac:dyDescent="0.25">
      <c r="A10" s="4"/>
      <c r="B10" s="5" t="s">
        <v>0</v>
      </c>
      <c r="C10" s="4" t="s">
        <v>9</v>
      </c>
      <c r="D10" s="4" t="s">
        <v>11</v>
      </c>
      <c r="E10" s="6" t="s">
        <v>1</v>
      </c>
      <c r="F10" s="113"/>
      <c r="G10" s="113"/>
      <c r="H10" s="113"/>
      <c r="I10" s="113"/>
    </row>
    <row r="11" spans="1:9" ht="69.75" customHeight="1" x14ac:dyDescent="0.25">
      <c r="A11" s="6" t="s">
        <v>2</v>
      </c>
      <c r="B11" s="7" t="s">
        <v>27</v>
      </c>
      <c r="C11" s="8" t="s">
        <v>17</v>
      </c>
      <c r="D11" s="8" t="s">
        <v>28</v>
      </c>
      <c r="E11" s="7" t="s">
        <v>29</v>
      </c>
    </row>
    <row r="12" spans="1:9" ht="73.5" customHeight="1" x14ac:dyDescent="0.25">
      <c r="A12" s="6" t="s">
        <v>3</v>
      </c>
      <c r="B12" s="7" t="s">
        <v>30</v>
      </c>
      <c r="C12" s="8" t="s">
        <v>18</v>
      </c>
      <c r="D12" s="8" t="s">
        <v>28</v>
      </c>
      <c r="E12" s="7" t="s">
        <v>31</v>
      </c>
    </row>
    <row r="13" spans="1:9" ht="70.5" customHeight="1" x14ac:dyDescent="0.25">
      <c r="A13" s="110" t="s">
        <v>4</v>
      </c>
      <c r="B13" s="7" t="s">
        <v>32</v>
      </c>
      <c r="C13" s="8" t="s">
        <v>58</v>
      </c>
      <c r="D13" s="8" t="s">
        <v>28</v>
      </c>
      <c r="E13" s="7" t="s">
        <v>39</v>
      </c>
    </row>
    <row r="14" spans="1:9" ht="74.25" customHeight="1" x14ac:dyDescent="0.25">
      <c r="A14" s="111"/>
      <c r="B14" s="7" t="s">
        <v>33</v>
      </c>
      <c r="C14" s="8" t="s">
        <v>36</v>
      </c>
      <c r="D14" s="8" t="s">
        <v>28</v>
      </c>
      <c r="E14" s="7" t="s">
        <v>40</v>
      </c>
    </row>
    <row r="15" spans="1:9" ht="72.75" customHeight="1" x14ac:dyDescent="0.25">
      <c r="A15" s="111"/>
      <c r="B15" s="7" t="s">
        <v>34</v>
      </c>
      <c r="C15" s="8" t="s">
        <v>37</v>
      </c>
      <c r="D15" s="8" t="s">
        <v>28</v>
      </c>
      <c r="E15" s="7" t="s">
        <v>41</v>
      </c>
    </row>
    <row r="16" spans="1:9" ht="73.5" customHeight="1" x14ac:dyDescent="0.25">
      <c r="A16" s="112"/>
      <c r="B16" s="7" t="s">
        <v>35</v>
      </c>
      <c r="C16" s="8" t="s">
        <v>38</v>
      </c>
      <c r="D16" s="8" t="s">
        <v>28</v>
      </c>
      <c r="E16" s="7" t="s">
        <v>41</v>
      </c>
    </row>
    <row r="17" spans="1:5" ht="72.75" customHeight="1" x14ac:dyDescent="0.25">
      <c r="A17" s="110" t="s">
        <v>13</v>
      </c>
      <c r="B17" s="7" t="s">
        <v>59</v>
      </c>
      <c r="C17" s="8" t="s">
        <v>19</v>
      </c>
      <c r="D17" s="8" t="s">
        <v>28</v>
      </c>
      <c r="E17" s="9" t="s">
        <v>42</v>
      </c>
    </row>
    <row r="18" spans="1:5" ht="72.75" customHeight="1" x14ac:dyDescent="0.25">
      <c r="A18" s="111"/>
      <c r="B18" s="7" t="s">
        <v>43</v>
      </c>
      <c r="C18" s="8" t="s">
        <v>21</v>
      </c>
      <c r="D18" s="8" t="s">
        <v>28</v>
      </c>
      <c r="E18" s="9" t="s">
        <v>44</v>
      </c>
    </row>
    <row r="19" spans="1:5" ht="72" customHeight="1" x14ac:dyDescent="0.25">
      <c r="A19" s="111"/>
      <c r="B19" s="9" t="s">
        <v>45</v>
      </c>
      <c r="C19" s="10" t="s">
        <v>20</v>
      </c>
      <c r="D19" s="8" t="s">
        <v>28</v>
      </c>
      <c r="E19" s="9" t="s">
        <v>41</v>
      </c>
    </row>
    <row r="20" spans="1:5" ht="73.5" customHeight="1" x14ac:dyDescent="0.25">
      <c r="A20" s="111"/>
      <c r="B20" s="7" t="s">
        <v>46</v>
      </c>
      <c r="C20" s="8" t="s">
        <v>47</v>
      </c>
      <c r="D20" s="8" t="s">
        <v>28</v>
      </c>
      <c r="E20" s="9" t="s">
        <v>48</v>
      </c>
    </row>
    <row r="21" spans="1:5" ht="73.5" customHeight="1" x14ac:dyDescent="0.25">
      <c r="A21" s="111"/>
      <c r="B21" s="9" t="s">
        <v>49</v>
      </c>
      <c r="C21" s="10" t="s">
        <v>50</v>
      </c>
      <c r="D21" s="8" t="s">
        <v>28</v>
      </c>
      <c r="E21" s="9" t="s">
        <v>44</v>
      </c>
    </row>
    <row r="22" spans="1:5" ht="74.25" customHeight="1" x14ac:dyDescent="0.25">
      <c r="A22" s="111"/>
      <c r="B22" s="7" t="s">
        <v>51</v>
      </c>
      <c r="C22" s="8" t="s">
        <v>22</v>
      </c>
      <c r="D22" s="8" t="s">
        <v>28</v>
      </c>
      <c r="E22" s="9" t="s">
        <v>52</v>
      </c>
    </row>
    <row r="23" spans="1:5" ht="75" customHeight="1" x14ac:dyDescent="0.25">
      <c r="A23" s="111"/>
      <c r="B23" s="7" t="s">
        <v>53</v>
      </c>
      <c r="C23" s="8" t="s">
        <v>60</v>
      </c>
      <c r="D23" s="8" t="s">
        <v>28</v>
      </c>
      <c r="E23" s="9" t="s">
        <v>54</v>
      </c>
    </row>
    <row r="24" spans="1:5" ht="27" customHeight="1" x14ac:dyDescent="0.25">
      <c r="A24" s="11"/>
      <c r="B24" s="12"/>
      <c r="C24" s="12"/>
      <c r="D24" s="12"/>
      <c r="E24" s="12"/>
    </row>
  </sheetData>
  <sheetProtection formatCells="0" formatColumns="0" formatRows="0" insertRows="0" deleteRows="0" selectLockedCells="1"/>
  <mergeCells count="16">
    <mergeCell ref="A13:A16"/>
    <mergeCell ref="A17:A23"/>
    <mergeCell ref="F9:I10"/>
    <mergeCell ref="A4:E4"/>
    <mergeCell ref="A9:E9"/>
    <mergeCell ref="A7:A8"/>
    <mergeCell ref="B7:B8"/>
    <mergeCell ref="C7:E7"/>
    <mergeCell ref="C8:E8"/>
    <mergeCell ref="A1:E1"/>
    <mergeCell ref="A2:E2"/>
    <mergeCell ref="D3:E3"/>
    <mergeCell ref="A5:A6"/>
    <mergeCell ref="B5:B6"/>
    <mergeCell ref="C5:E5"/>
    <mergeCell ref="C6:E6"/>
  </mergeCells>
  <printOptions horizontalCentered="1"/>
  <pageMargins left="0.70866141732283472" right="0.70866141732283472" top="0.74803149606299213" bottom="0.74803149606299213" header="0.31496062992125984" footer="0.31496062992125984"/>
  <pageSetup scale="40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F158"/>
  <sheetViews>
    <sheetView workbookViewId="0">
      <selection activeCell="E9" sqref="E9"/>
    </sheetView>
  </sheetViews>
  <sheetFormatPr baseColWidth="10" defaultRowHeight="15.6" x14ac:dyDescent="0.3"/>
  <cols>
    <col min="1" max="1" width="18.59765625" style="115" customWidth="1"/>
    <col min="2" max="2" width="17.3984375" style="115" customWidth="1"/>
    <col min="3" max="3" width="26" style="115" customWidth="1"/>
    <col min="4" max="4" width="21.69921875" style="115" customWidth="1"/>
    <col min="5" max="5" width="13.8984375" style="115" customWidth="1"/>
    <col min="6" max="6" width="13.19921875" style="115" customWidth="1"/>
    <col min="7" max="16384" width="11.19921875" style="115"/>
  </cols>
  <sheetData>
    <row r="2" spans="1:5" ht="26.4" x14ac:dyDescent="0.3">
      <c r="A2" s="114" t="s">
        <v>91</v>
      </c>
      <c r="B2" s="119" t="s">
        <v>92</v>
      </c>
      <c r="C2" s="119" t="s">
        <v>93</v>
      </c>
      <c r="D2" s="119" t="s">
        <v>94</v>
      </c>
      <c r="E2" s="119" t="s">
        <v>95</v>
      </c>
    </row>
    <row r="3" spans="1:5" x14ac:dyDescent="0.3">
      <c r="A3" s="115" t="s">
        <v>89</v>
      </c>
      <c r="B3" s="120">
        <v>2021</v>
      </c>
      <c r="C3" s="120"/>
      <c r="D3" s="120">
        <f>39-C3</f>
        <v>39</v>
      </c>
      <c r="E3" s="121">
        <v>0</v>
      </c>
    </row>
    <row r="4" spans="1:5" x14ac:dyDescent="0.3">
      <c r="B4" s="121">
        <v>2020</v>
      </c>
      <c r="C4" s="121">
        <v>32</v>
      </c>
      <c r="D4" s="121">
        <f>39-C4</f>
        <v>7</v>
      </c>
      <c r="E4" s="121">
        <f t="shared" ref="E4" si="0">((C4/C5)-1)*100</f>
        <v>18.518518518518512</v>
      </c>
    </row>
    <row r="5" spans="1:5" x14ac:dyDescent="0.3">
      <c r="A5" s="115" t="s">
        <v>272</v>
      </c>
      <c r="B5" s="121">
        <v>2019</v>
      </c>
      <c r="C5" s="121">
        <v>27</v>
      </c>
      <c r="D5" s="121">
        <f>39-C5</f>
        <v>12</v>
      </c>
      <c r="E5" s="121">
        <f>((C5/C6)-1)*100</f>
        <v>58.823529411764696</v>
      </c>
    </row>
    <row r="6" spans="1:5" x14ac:dyDescent="0.3">
      <c r="A6" s="115">
        <v>27</v>
      </c>
      <c r="B6" s="121">
        <v>2018</v>
      </c>
      <c r="C6" s="121">
        <v>17</v>
      </c>
      <c r="D6" s="121">
        <f>39-C6</f>
        <v>22</v>
      </c>
      <c r="E6" s="121">
        <f>((C6/C7)-1)*100</f>
        <v>13.33333333333333</v>
      </c>
    </row>
    <row r="7" spans="1:5" x14ac:dyDescent="0.3">
      <c r="B7" s="121">
        <v>2017</v>
      </c>
      <c r="C7" s="121">
        <v>15</v>
      </c>
      <c r="D7" s="121">
        <v>24</v>
      </c>
      <c r="E7" s="121">
        <f>((C7/C8)-1)*100</f>
        <v>150</v>
      </c>
    </row>
    <row r="8" spans="1:5" x14ac:dyDescent="0.3">
      <c r="B8" s="121">
        <v>2016</v>
      </c>
      <c r="C8" s="121">
        <v>6</v>
      </c>
      <c r="D8" s="121">
        <v>33</v>
      </c>
      <c r="E8" s="121">
        <f>((C8/C9)-1)*100</f>
        <v>-60</v>
      </c>
    </row>
    <row r="9" spans="1:5" x14ac:dyDescent="0.3">
      <c r="B9" s="121">
        <v>2015</v>
      </c>
      <c r="C9" s="121">
        <v>15</v>
      </c>
      <c r="D9" s="121">
        <v>24</v>
      </c>
      <c r="E9" s="121">
        <f t="shared" ref="E9:E10" si="1">((C9/C10)-1)*100</f>
        <v>-6.25</v>
      </c>
    </row>
    <row r="10" spans="1:5" x14ac:dyDescent="0.3">
      <c r="B10" s="121">
        <v>2014</v>
      </c>
      <c r="C10" s="121">
        <v>16</v>
      </c>
      <c r="D10" s="121">
        <v>23</v>
      </c>
      <c r="E10" s="121">
        <f t="shared" si="1"/>
        <v>-30.434782608695656</v>
      </c>
    </row>
    <row r="11" spans="1:5" x14ac:dyDescent="0.3">
      <c r="B11" s="121">
        <v>2013</v>
      </c>
      <c r="C11" s="121">
        <v>23</v>
      </c>
      <c r="D11" s="121">
        <v>16</v>
      </c>
      <c r="E11" s="121">
        <v>0</v>
      </c>
    </row>
    <row r="15" spans="1:5" ht="39.6" x14ac:dyDescent="0.3">
      <c r="A15" s="114" t="s">
        <v>3</v>
      </c>
      <c r="B15" s="119" t="s">
        <v>100</v>
      </c>
      <c r="C15" s="119" t="s">
        <v>101</v>
      </c>
      <c r="D15" s="119" t="s">
        <v>102</v>
      </c>
      <c r="E15" s="119" t="s">
        <v>103</v>
      </c>
    </row>
    <row r="16" spans="1:5" x14ac:dyDescent="0.3">
      <c r="A16" s="115" t="s">
        <v>89</v>
      </c>
      <c r="B16" s="120">
        <v>2021</v>
      </c>
      <c r="C16" s="122">
        <v>0</v>
      </c>
      <c r="D16" s="123"/>
      <c r="E16" s="120"/>
    </row>
    <row r="17" spans="1:5" x14ac:dyDescent="0.3">
      <c r="B17" s="121">
        <v>2020</v>
      </c>
      <c r="C17" s="124">
        <f>D17/D18</f>
        <v>2.5044549763033177</v>
      </c>
      <c r="D17" s="125">
        <v>92477</v>
      </c>
      <c r="E17" s="121">
        <f>((D17/D18)-1)*100</f>
        <v>150.44549763033177</v>
      </c>
    </row>
    <row r="18" spans="1:5" x14ac:dyDescent="0.3">
      <c r="A18" s="115" t="s">
        <v>272</v>
      </c>
      <c r="B18" s="121">
        <v>2019</v>
      </c>
      <c r="C18" s="124">
        <f>D18/D19</f>
        <v>0.75246576459080539</v>
      </c>
      <c r="D18" s="125">
        <v>36925</v>
      </c>
      <c r="E18" s="121">
        <f>((D18/D19)-1)*100</f>
        <v>-24.75342354091946</v>
      </c>
    </row>
    <row r="19" spans="1:5" x14ac:dyDescent="0.3">
      <c r="A19" s="115">
        <v>36925</v>
      </c>
      <c r="B19" s="121">
        <v>2018</v>
      </c>
      <c r="C19" s="124">
        <f>D19/D20</f>
        <v>1.7953389675483848</v>
      </c>
      <c r="D19" s="125">
        <v>49072</v>
      </c>
      <c r="E19" s="121">
        <f t="shared" ref="E19:E24" si="2">((D19/D20)-1)*100</f>
        <v>79.53389675483848</v>
      </c>
    </row>
    <row r="20" spans="1:5" x14ac:dyDescent="0.3">
      <c r="B20" s="121">
        <v>2017</v>
      </c>
      <c r="C20" s="124">
        <f>D20/D21</f>
        <v>1.5790294627383015</v>
      </c>
      <c r="D20" s="125">
        <v>27333</v>
      </c>
      <c r="E20" s="121">
        <f t="shared" si="2"/>
        <v>57.902946273830146</v>
      </c>
    </row>
    <row r="21" spans="1:5" x14ac:dyDescent="0.3">
      <c r="B21" s="121">
        <v>2016</v>
      </c>
      <c r="C21" s="124">
        <f>D21/D22</f>
        <v>0.4062331322897843</v>
      </c>
      <c r="D21" s="125">
        <v>17310</v>
      </c>
      <c r="E21" s="121">
        <f t="shared" si="2"/>
        <v>-59.376686771021568</v>
      </c>
    </row>
    <row r="22" spans="1:5" x14ac:dyDescent="0.3">
      <c r="B22" s="121">
        <v>2015</v>
      </c>
      <c r="C22" s="124">
        <f>D22/D25</f>
        <v>1.70444</v>
      </c>
      <c r="D22" s="125">
        <v>42611</v>
      </c>
      <c r="E22" s="121">
        <f t="shared" si="2"/>
        <v>-2.681283544592894</v>
      </c>
    </row>
    <row r="23" spans="1:5" x14ac:dyDescent="0.3">
      <c r="B23" s="121">
        <v>2014</v>
      </c>
      <c r="C23" s="124">
        <f>D23/D25</f>
        <v>1.7514000000000001</v>
      </c>
      <c r="D23" s="125">
        <v>43785</v>
      </c>
      <c r="E23" s="121">
        <f t="shared" si="2"/>
        <v>12.022207440004085</v>
      </c>
    </row>
    <row r="24" spans="1:5" x14ac:dyDescent="0.3">
      <c r="B24" s="121">
        <v>2013</v>
      </c>
      <c r="C24" s="124">
        <f>D24/D25</f>
        <v>1.5634399999999999</v>
      </c>
      <c r="D24" s="125">
        <v>39086</v>
      </c>
      <c r="E24" s="121">
        <f t="shared" si="2"/>
        <v>56.343999999999994</v>
      </c>
    </row>
    <row r="25" spans="1:5" x14ac:dyDescent="0.3">
      <c r="B25" s="121">
        <v>2012</v>
      </c>
      <c r="C25" s="124">
        <f>D25/D25</f>
        <v>1</v>
      </c>
      <c r="D25" s="125">
        <v>25000</v>
      </c>
      <c r="E25" s="121">
        <v>0</v>
      </c>
    </row>
    <row r="29" spans="1:5" x14ac:dyDescent="0.3">
      <c r="A29" s="114" t="s">
        <v>111</v>
      </c>
      <c r="B29" s="114" t="s">
        <v>112</v>
      </c>
      <c r="C29" s="114" t="s">
        <v>113</v>
      </c>
      <c r="D29" s="114" t="s">
        <v>114</v>
      </c>
    </row>
    <row r="30" spans="1:5" x14ac:dyDescent="0.3">
      <c r="A30" s="115" t="s">
        <v>109</v>
      </c>
      <c r="B30" s="115">
        <v>0</v>
      </c>
      <c r="C30" s="115">
        <v>0</v>
      </c>
      <c r="D30" s="115" t="s">
        <v>115</v>
      </c>
    </row>
    <row r="31" spans="1:5" x14ac:dyDescent="0.3">
      <c r="B31" s="115">
        <v>19</v>
      </c>
      <c r="C31" s="115">
        <v>1</v>
      </c>
      <c r="D31" s="115" t="s">
        <v>116</v>
      </c>
    </row>
    <row r="32" spans="1:5" x14ac:dyDescent="0.3">
      <c r="A32" s="115" t="s">
        <v>271</v>
      </c>
      <c r="B32" s="115">
        <v>43</v>
      </c>
      <c r="C32" s="115">
        <v>1</v>
      </c>
      <c r="D32" s="115" t="s">
        <v>117</v>
      </c>
    </row>
    <row r="33" spans="1:4" x14ac:dyDescent="0.3">
      <c r="A33" s="115" t="s">
        <v>273</v>
      </c>
      <c r="B33" s="115">
        <v>0</v>
      </c>
      <c r="C33" s="115">
        <v>0</v>
      </c>
      <c r="D33" s="115" t="s">
        <v>118</v>
      </c>
    </row>
    <row r="38" spans="1:4" ht="26.4" x14ac:dyDescent="0.3">
      <c r="A38" s="114" t="s">
        <v>126</v>
      </c>
      <c r="B38" s="119" t="s">
        <v>124</v>
      </c>
      <c r="C38" s="119" t="s">
        <v>101</v>
      </c>
      <c r="D38" s="119" t="s">
        <v>125</v>
      </c>
    </row>
    <row r="39" spans="1:4" x14ac:dyDescent="0.3">
      <c r="A39" s="115" t="s">
        <v>89</v>
      </c>
      <c r="B39" s="120">
        <v>2021</v>
      </c>
      <c r="C39" s="126">
        <v>0</v>
      </c>
      <c r="D39" s="120"/>
    </row>
    <row r="40" spans="1:4" x14ac:dyDescent="0.3">
      <c r="B40" s="121">
        <v>2020</v>
      </c>
      <c r="C40" s="127">
        <f>((D40/D41)-1)*100</f>
        <v>8.4821428571428612</v>
      </c>
      <c r="D40" s="121">
        <v>243</v>
      </c>
    </row>
    <row r="41" spans="1:4" x14ac:dyDescent="0.3">
      <c r="A41" s="115" t="s">
        <v>271</v>
      </c>
      <c r="B41" s="121">
        <v>2019</v>
      </c>
      <c r="C41" s="127">
        <f>((D41/D42)-1)*100</f>
        <v>14.871794871794863</v>
      </c>
      <c r="D41" s="121">
        <v>224</v>
      </c>
    </row>
    <row r="42" spans="1:4" x14ac:dyDescent="0.3">
      <c r="A42" s="115">
        <v>224</v>
      </c>
      <c r="B42" s="121">
        <v>2018</v>
      </c>
      <c r="C42" s="127">
        <f>((D42/D43)-1)*100</f>
        <v>5.9782608695652106</v>
      </c>
      <c r="D42" s="121">
        <v>195</v>
      </c>
    </row>
    <row r="43" spans="1:4" x14ac:dyDescent="0.3">
      <c r="B43" s="121">
        <v>2017</v>
      </c>
      <c r="C43" s="127">
        <f t="shared" ref="C43:C44" si="3">((D43/D44)-1)*100</f>
        <v>5.1428571428571379</v>
      </c>
      <c r="D43" s="121">
        <v>184</v>
      </c>
    </row>
    <row r="44" spans="1:4" x14ac:dyDescent="0.3">
      <c r="B44" s="121">
        <v>2016</v>
      </c>
      <c r="C44" s="127">
        <f t="shared" si="3"/>
        <v>-4.891304347826086</v>
      </c>
      <c r="D44" s="121">
        <v>175</v>
      </c>
    </row>
    <row r="45" spans="1:4" x14ac:dyDescent="0.3">
      <c r="B45" s="121">
        <v>2015</v>
      </c>
      <c r="C45" s="127">
        <f>((D45/D46)-1)*100</f>
        <v>39.393939393939405</v>
      </c>
      <c r="D45" s="121">
        <v>184</v>
      </c>
    </row>
    <row r="46" spans="1:4" x14ac:dyDescent="0.3">
      <c r="B46" s="121">
        <v>2014</v>
      </c>
      <c r="C46" s="124">
        <v>1</v>
      </c>
      <c r="D46" s="121">
        <v>132</v>
      </c>
    </row>
    <row r="47" spans="1:4" x14ac:dyDescent="0.3">
      <c r="B47" s="121">
        <v>2013</v>
      </c>
      <c r="C47" s="121">
        <v>0</v>
      </c>
      <c r="D47" s="121">
        <v>0</v>
      </c>
    </row>
    <row r="51" spans="1:5" x14ac:dyDescent="0.3">
      <c r="A51" s="114" t="s">
        <v>133</v>
      </c>
      <c r="B51" s="114" t="s">
        <v>134</v>
      </c>
      <c r="C51" s="114" t="s">
        <v>135</v>
      </c>
      <c r="D51" s="114" t="s">
        <v>136</v>
      </c>
      <c r="E51" s="114" t="s">
        <v>143</v>
      </c>
    </row>
    <row r="52" spans="1:5" x14ac:dyDescent="0.3">
      <c r="A52" s="115" t="s">
        <v>109</v>
      </c>
      <c r="B52" s="115" t="s">
        <v>115</v>
      </c>
      <c r="C52" s="115">
        <v>0</v>
      </c>
      <c r="D52" s="128">
        <v>0</v>
      </c>
    </row>
    <row r="53" spans="1:5" x14ac:dyDescent="0.3">
      <c r="B53" s="115" t="s">
        <v>116</v>
      </c>
      <c r="C53" s="115">
        <f>'Hoja 2'!C87+'Hoja 2'!C88</f>
        <v>14315</v>
      </c>
      <c r="D53" s="128">
        <f>((C53/A56)-1)</f>
        <v>-4.727803657095131E-3</v>
      </c>
    </row>
    <row r="54" spans="1:5" x14ac:dyDescent="0.3">
      <c r="A54" s="115" t="s">
        <v>271</v>
      </c>
      <c r="B54" s="115" t="s">
        <v>117</v>
      </c>
      <c r="C54" s="115">
        <v>51498</v>
      </c>
      <c r="D54" s="128">
        <f>((C54/C55)-1)</f>
        <v>0.39685897957522998</v>
      </c>
      <c r="E54" s="115">
        <f>((C54+C55)/(C56+C57)-1)*100</f>
        <v>143.6781292226236</v>
      </c>
    </row>
    <row r="55" spans="1:5" x14ac:dyDescent="0.3">
      <c r="A55" s="115">
        <v>21880</v>
      </c>
      <c r="B55" s="115" t="s">
        <v>118</v>
      </c>
      <c r="C55" s="115">
        <v>36867</v>
      </c>
      <c r="D55" s="128">
        <f>((C55/C56)-1)</f>
        <v>0.6849634369287021</v>
      </c>
    </row>
    <row r="56" spans="1:5" x14ac:dyDescent="0.3">
      <c r="A56" s="115">
        <v>14383</v>
      </c>
      <c r="B56" s="115" t="s">
        <v>132</v>
      </c>
      <c r="C56" s="115">
        <v>21880</v>
      </c>
      <c r="D56" s="128">
        <f>((C56/C57)-1)</f>
        <v>0.52124035319474382</v>
      </c>
      <c r="E56" s="115">
        <f>((C56+C57)/(C58*2)-1)*100</f>
        <v>-26.751772476619472</v>
      </c>
    </row>
    <row r="57" spans="1:5" x14ac:dyDescent="0.3">
      <c r="B57" s="115" t="s">
        <v>131</v>
      </c>
      <c r="C57" s="115">
        <v>14383</v>
      </c>
      <c r="D57" s="128">
        <f>((C57/C58)-1)</f>
        <v>-0.41895085543458499</v>
      </c>
    </row>
    <row r="58" spans="1:5" x14ac:dyDescent="0.3">
      <c r="C58" s="115">
        <v>24753.5</v>
      </c>
      <c r="D58" s="128"/>
    </row>
    <row r="62" spans="1:5" x14ac:dyDescent="0.3">
      <c r="A62" s="114" t="s">
        <v>142</v>
      </c>
      <c r="B62" s="114" t="s">
        <v>134</v>
      </c>
      <c r="C62" s="114" t="s">
        <v>144</v>
      </c>
      <c r="D62" s="114" t="s">
        <v>136</v>
      </c>
      <c r="E62" s="114" t="s">
        <v>143</v>
      </c>
    </row>
    <row r="63" spans="1:5" x14ac:dyDescent="0.3">
      <c r="A63" s="115" t="s">
        <v>109</v>
      </c>
      <c r="B63" s="115" t="s">
        <v>115</v>
      </c>
      <c r="C63" s="115">
        <v>0</v>
      </c>
      <c r="D63" s="115">
        <v>0</v>
      </c>
    </row>
    <row r="64" spans="1:5" x14ac:dyDescent="0.3">
      <c r="B64" s="115" t="s">
        <v>116</v>
      </c>
      <c r="C64" s="115">
        <v>0</v>
      </c>
      <c r="D64" s="115">
        <v>0</v>
      </c>
    </row>
    <row r="65" spans="1:5" x14ac:dyDescent="0.3">
      <c r="A65" s="115" t="s">
        <v>271</v>
      </c>
      <c r="B65" s="115" t="s">
        <v>117</v>
      </c>
      <c r="C65" s="115">
        <v>0</v>
      </c>
      <c r="D65" s="115">
        <f t="shared" ref="D65:D66" si="4">((C65/C66)-1)*100</f>
        <v>-100</v>
      </c>
      <c r="E65" s="115">
        <f>((C65+C66)/(C67+C68)-1)*100</f>
        <v>-80.276134122287971</v>
      </c>
    </row>
    <row r="66" spans="1:5" x14ac:dyDescent="0.3">
      <c r="A66" s="115">
        <v>342</v>
      </c>
      <c r="B66" s="115" t="s">
        <v>118</v>
      </c>
      <c r="C66" s="115">
        <v>100</v>
      </c>
      <c r="D66" s="115">
        <f t="shared" si="4"/>
        <v>-70.760233918128662</v>
      </c>
    </row>
    <row r="67" spans="1:5" x14ac:dyDescent="0.3">
      <c r="A67" s="115">
        <v>165</v>
      </c>
      <c r="B67" s="115" t="s">
        <v>132</v>
      </c>
      <c r="C67" s="115">
        <v>342</v>
      </c>
      <c r="D67" s="115">
        <f>((C67/C68)-1)*100</f>
        <v>107.27272727272728</v>
      </c>
      <c r="E67" s="115">
        <f>((C67+C68)/(C69*2)-1)*100</f>
        <v>10.698689956331876</v>
      </c>
    </row>
    <row r="68" spans="1:5" x14ac:dyDescent="0.3">
      <c r="B68" s="115" t="s">
        <v>131</v>
      </c>
      <c r="C68" s="115">
        <v>165</v>
      </c>
      <c r="D68" s="115">
        <f>((C68/C69)-1)*100</f>
        <v>-27.947598253275107</v>
      </c>
    </row>
    <row r="69" spans="1:5" x14ac:dyDescent="0.3">
      <c r="C69" s="115">
        <f>458/2</f>
        <v>229</v>
      </c>
    </row>
    <row r="73" spans="1:5" x14ac:dyDescent="0.3">
      <c r="A73" s="114" t="s">
        <v>145</v>
      </c>
      <c r="B73" s="114" t="s">
        <v>134</v>
      </c>
      <c r="C73" s="114" t="s">
        <v>150</v>
      </c>
      <c r="D73" s="114" t="s">
        <v>136</v>
      </c>
      <c r="E73" s="114" t="s">
        <v>143</v>
      </c>
    </row>
    <row r="74" spans="1:5" x14ac:dyDescent="0.3">
      <c r="A74" s="115" t="s">
        <v>109</v>
      </c>
      <c r="B74" s="115" t="s">
        <v>115</v>
      </c>
      <c r="C74" s="115">
        <v>0</v>
      </c>
      <c r="D74" s="115">
        <v>0</v>
      </c>
    </row>
    <row r="75" spans="1:5" x14ac:dyDescent="0.3">
      <c r="B75" s="115" t="s">
        <v>116</v>
      </c>
      <c r="C75" s="115">
        <v>19</v>
      </c>
      <c r="D75" s="115">
        <v>100</v>
      </c>
    </row>
    <row r="76" spans="1:5" x14ac:dyDescent="0.3">
      <c r="A76" s="115" t="s">
        <v>271</v>
      </c>
      <c r="B76" s="115" t="s">
        <v>117</v>
      </c>
      <c r="C76" s="115">
        <v>46</v>
      </c>
      <c r="D76" s="115">
        <v>100</v>
      </c>
      <c r="E76" s="115">
        <f>((C76+C77)/(C78+C79)-1)*100</f>
        <v>4500</v>
      </c>
    </row>
    <row r="77" spans="1:5" x14ac:dyDescent="0.3">
      <c r="A77" s="115">
        <v>1</v>
      </c>
      <c r="B77" s="115" t="s">
        <v>118</v>
      </c>
      <c r="C77" s="115">
        <v>0</v>
      </c>
      <c r="D77" s="115">
        <f t="shared" ref="D77" si="5">((C77/C78)-1)*100</f>
        <v>-100</v>
      </c>
    </row>
    <row r="78" spans="1:5" x14ac:dyDescent="0.3">
      <c r="A78" s="115">
        <v>0</v>
      </c>
      <c r="B78" s="115" t="s">
        <v>132</v>
      </c>
      <c r="C78" s="115">
        <v>1</v>
      </c>
      <c r="D78" s="115" t="e">
        <f>((C78/C79)-1)*100</f>
        <v>#DIV/0!</v>
      </c>
      <c r="E78" s="115">
        <f>((C78+C79)/(C80*2)-1)*100</f>
        <v>-98.837209302325576</v>
      </c>
    </row>
    <row r="79" spans="1:5" x14ac:dyDescent="0.3">
      <c r="B79" s="115" t="s">
        <v>131</v>
      </c>
      <c r="C79" s="115">
        <v>0</v>
      </c>
      <c r="D79" s="115">
        <f>((C79/C80)-1)*100</f>
        <v>-100</v>
      </c>
    </row>
    <row r="80" spans="1:5" x14ac:dyDescent="0.3">
      <c r="C80" s="115">
        <v>43</v>
      </c>
    </row>
    <row r="84" spans="1:5" x14ac:dyDescent="0.3">
      <c r="A84" s="114" t="s">
        <v>163</v>
      </c>
      <c r="B84" s="114" t="s">
        <v>134</v>
      </c>
      <c r="C84" s="114" t="s">
        <v>162</v>
      </c>
      <c r="D84" s="114" t="s">
        <v>136</v>
      </c>
      <c r="E84" s="114" t="s">
        <v>143</v>
      </c>
    </row>
    <row r="85" spans="1:5" x14ac:dyDescent="0.3">
      <c r="A85" s="115" t="s">
        <v>154</v>
      </c>
      <c r="B85" s="115" t="s">
        <v>157</v>
      </c>
      <c r="C85" s="115">
        <v>0</v>
      </c>
      <c r="D85" s="115">
        <v>0</v>
      </c>
    </row>
    <row r="86" spans="1:5" x14ac:dyDescent="0.3">
      <c r="B86" s="115" t="s">
        <v>156</v>
      </c>
      <c r="C86" s="115">
        <v>123</v>
      </c>
      <c r="D86" s="115">
        <f>((C86/A89)-1)*100</f>
        <v>55.696202531645575</v>
      </c>
    </row>
    <row r="87" spans="1:5" x14ac:dyDescent="0.3">
      <c r="A87" s="115" t="s">
        <v>271</v>
      </c>
      <c r="B87" s="115" t="s">
        <v>115</v>
      </c>
      <c r="C87" s="115">
        <v>15</v>
      </c>
      <c r="D87" s="115">
        <f>((C87/A90)-1)*100</f>
        <v>-71.15384615384616</v>
      </c>
    </row>
    <row r="88" spans="1:5" x14ac:dyDescent="0.3">
      <c r="A88" s="115">
        <v>41</v>
      </c>
      <c r="B88" s="115" t="s">
        <v>116</v>
      </c>
      <c r="C88" s="115">
        <v>0</v>
      </c>
      <c r="D88" s="115">
        <f>((C88/A91)-1)*100</f>
        <v>-100</v>
      </c>
    </row>
    <row r="89" spans="1:5" x14ac:dyDescent="0.3">
      <c r="A89" s="115">
        <v>79</v>
      </c>
      <c r="B89" s="115" t="s">
        <v>160</v>
      </c>
      <c r="C89" s="115">
        <v>10</v>
      </c>
      <c r="D89" s="115">
        <f t="shared" ref="D89:D91" si="6">((C89/C90)-1)*100</f>
        <v>-52.380952380952387</v>
      </c>
      <c r="E89" s="115">
        <f>((C89+C90+C91+C92)/(C93+C94+C95+C96)-1)*100</f>
        <v>-22.872340425531913</v>
      </c>
    </row>
    <row r="90" spans="1:5" x14ac:dyDescent="0.3">
      <c r="A90" s="115">
        <v>52</v>
      </c>
      <c r="B90" s="115" t="s">
        <v>161</v>
      </c>
      <c r="C90" s="115">
        <v>21</v>
      </c>
      <c r="D90" s="115" t="e">
        <f t="shared" si="6"/>
        <v>#DIV/0!</v>
      </c>
    </row>
    <row r="91" spans="1:5" x14ac:dyDescent="0.3">
      <c r="A91" s="115">
        <v>16</v>
      </c>
      <c r="B91" s="115" t="s">
        <v>117</v>
      </c>
      <c r="C91" s="115">
        <v>0</v>
      </c>
      <c r="D91" s="115">
        <f t="shared" si="6"/>
        <v>-100</v>
      </c>
    </row>
    <row r="92" spans="1:5" x14ac:dyDescent="0.3">
      <c r="B92" s="115" t="s">
        <v>118</v>
      </c>
      <c r="C92" s="115">
        <v>114</v>
      </c>
      <c r="D92" s="115">
        <f>((C92/C95)-1)*100</f>
        <v>119.23076923076925</v>
      </c>
    </row>
    <row r="93" spans="1:5" x14ac:dyDescent="0.3">
      <c r="B93" s="115" t="s">
        <v>158</v>
      </c>
      <c r="C93" s="115">
        <v>41</v>
      </c>
      <c r="D93" s="115">
        <f t="shared" ref="D93:D94" si="7">((C93/C94)-1)*100</f>
        <v>-48.101265822784811</v>
      </c>
      <c r="E93" s="115">
        <f>((C93+C94+C95+C96)/(C97*4)-1)*100</f>
        <v>-29.850746268656714</v>
      </c>
    </row>
    <row r="94" spans="1:5" x14ac:dyDescent="0.3">
      <c r="B94" s="115" t="s">
        <v>159</v>
      </c>
      <c r="C94" s="115">
        <v>79</v>
      </c>
      <c r="D94" s="115">
        <f t="shared" si="7"/>
        <v>51.92307692307692</v>
      </c>
    </row>
    <row r="95" spans="1:5" x14ac:dyDescent="0.3">
      <c r="B95" s="115" t="s">
        <v>132</v>
      </c>
      <c r="C95" s="115">
        <v>52</v>
      </c>
      <c r="D95" s="115">
        <f>((C95/C96)-1)*100</f>
        <v>225</v>
      </c>
    </row>
    <row r="96" spans="1:5" x14ac:dyDescent="0.3">
      <c r="B96" s="115" t="s">
        <v>131</v>
      </c>
      <c r="C96" s="115">
        <v>16</v>
      </c>
      <c r="D96" s="115">
        <f>((C96/C97)-1)*100</f>
        <v>-76.119402985074629</v>
      </c>
    </row>
    <row r="97" spans="1:6" x14ac:dyDescent="0.3">
      <c r="C97" s="115">
        <v>67</v>
      </c>
    </row>
    <row r="101" spans="1:6" ht="31.2" x14ac:dyDescent="0.3">
      <c r="A101" s="114" t="s">
        <v>169</v>
      </c>
      <c r="B101" s="129" t="s">
        <v>134</v>
      </c>
      <c r="C101" s="129" t="s">
        <v>167</v>
      </c>
      <c r="D101" s="129" t="s">
        <v>168</v>
      </c>
      <c r="E101" s="129" t="s">
        <v>167</v>
      </c>
      <c r="F101" s="129" t="s">
        <v>168</v>
      </c>
    </row>
    <row r="102" spans="1:6" x14ac:dyDescent="0.3">
      <c r="A102" s="115" t="s">
        <v>89</v>
      </c>
      <c r="B102" s="130">
        <v>2013</v>
      </c>
      <c r="C102" s="131">
        <v>1</v>
      </c>
      <c r="D102" s="131">
        <f>(F102/E102)</f>
        <v>0.5</v>
      </c>
      <c r="E102" s="132">
        <v>10</v>
      </c>
      <c r="F102" s="132">
        <v>5</v>
      </c>
    </row>
    <row r="103" spans="1:6" x14ac:dyDescent="0.3">
      <c r="B103" s="130">
        <v>2014</v>
      </c>
      <c r="C103" s="131">
        <v>1</v>
      </c>
      <c r="D103" s="131">
        <f t="shared" ref="D103:D109" si="8">(F103/E103)</f>
        <v>0.8</v>
      </c>
      <c r="E103" s="132">
        <v>10</v>
      </c>
      <c r="F103" s="132">
        <v>8</v>
      </c>
    </row>
    <row r="104" spans="1:6" x14ac:dyDescent="0.3">
      <c r="A104" s="115" t="s">
        <v>271</v>
      </c>
      <c r="B104" s="130">
        <v>2015</v>
      </c>
      <c r="C104" s="131">
        <v>1</v>
      </c>
      <c r="D104" s="131">
        <f t="shared" si="8"/>
        <v>1</v>
      </c>
      <c r="E104" s="132">
        <v>10</v>
      </c>
      <c r="F104" s="132">
        <v>10</v>
      </c>
    </row>
    <row r="105" spans="1:6" x14ac:dyDescent="0.3">
      <c r="A105" s="115">
        <v>2</v>
      </c>
      <c r="B105" s="130">
        <v>2016</v>
      </c>
      <c r="C105" s="131">
        <v>1</v>
      </c>
      <c r="D105" s="131">
        <f t="shared" si="8"/>
        <v>0.625</v>
      </c>
      <c r="E105" s="132">
        <v>8</v>
      </c>
      <c r="F105" s="132">
        <v>5</v>
      </c>
    </row>
    <row r="106" spans="1:6" x14ac:dyDescent="0.3">
      <c r="B106" s="130">
        <v>2017</v>
      </c>
      <c r="C106" s="131">
        <v>1</v>
      </c>
      <c r="D106" s="131">
        <f t="shared" si="8"/>
        <v>0.25</v>
      </c>
      <c r="E106" s="132">
        <v>4</v>
      </c>
      <c r="F106" s="132">
        <v>1</v>
      </c>
    </row>
    <row r="107" spans="1:6" x14ac:dyDescent="0.3">
      <c r="B107" s="130">
        <v>2018</v>
      </c>
      <c r="C107" s="131">
        <v>1</v>
      </c>
      <c r="D107" s="131">
        <f t="shared" si="8"/>
        <v>0.7142857142857143</v>
      </c>
      <c r="E107" s="132">
        <v>7</v>
      </c>
      <c r="F107" s="132">
        <v>5</v>
      </c>
    </row>
    <row r="108" spans="1:6" x14ac:dyDescent="0.3">
      <c r="B108" s="130">
        <v>2019</v>
      </c>
      <c r="C108" s="131">
        <v>1</v>
      </c>
      <c r="D108" s="131">
        <f t="shared" si="8"/>
        <v>0.5</v>
      </c>
      <c r="E108" s="132">
        <v>4</v>
      </c>
      <c r="F108" s="132">
        <v>2</v>
      </c>
    </row>
    <row r="109" spans="1:6" x14ac:dyDescent="0.3">
      <c r="B109" s="130">
        <v>2020</v>
      </c>
      <c r="C109" s="133">
        <v>1</v>
      </c>
      <c r="D109" s="133">
        <f t="shared" si="8"/>
        <v>0.125</v>
      </c>
      <c r="E109" s="132">
        <v>8</v>
      </c>
      <c r="F109" s="132">
        <v>1</v>
      </c>
    </row>
    <row r="110" spans="1:6" x14ac:dyDescent="0.3">
      <c r="B110" s="134">
        <v>2021</v>
      </c>
      <c r="C110" s="135">
        <v>1</v>
      </c>
      <c r="D110" s="114">
        <v>0</v>
      </c>
      <c r="E110" s="114">
        <v>0</v>
      </c>
      <c r="F110" s="114">
        <v>0</v>
      </c>
    </row>
    <row r="114" spans="1:5" x14ac:dyDescent="0.3">
      <c r="A114" s="114" t="s">
        <v>173</v>
      </c>
      <c r="B114" s="114" t="s">
        <v>114</v>
      </c>
      <c r="C114" s="114" t="s">
        <v>174</v>
      </c>
      <c r="D114" s="114" t="s">
        <v>175</v>
      </c>
      <c r="E114" s="114" t="s">
        <v>176</v>
      </c>
    </row>
    <row r="115" spans="1:5" x14ac:dyDescent="0.3">
      <c r="A115" s="115" t="s">
        <v>109</v>
      </c>
      <c r="B115" s="115" t="s">
        <v>115</v>
      </c>
      <c r="C115" s="115">
        <v>0</v>
      </c>
    </row>
    <row r="116" spans="1:5" x14ac:dyDescent="0.3">
      <c r="B116" s="115" t="s">
        <v>116</v>
      </c>
      <c r="C116" s="115">
        <f>+'Hoja 2'!C149+'Hoja 2'!C150</f>
        <v>360</v>
      </c>
      <c r="D116" s="133">
        <v>1</v>
      </c>
    </row>
    <row r="117" spans="1:5" x14ac:dyDescent="0.3">
      <c r="A117" s="115" t="s">
        <v>271</v>
      </c>
      <c r="B117" s="115" t="s">
        <v>117</v>
      </c>
      <c r="C117" s="115">
        <v>553</v>
      </c>
      <c r="D117" s="133">
        <f>C117/C118</f>
        <v>5.1203703703703702</v>
      </c>
      <c r="E117" s="133">
        <f>(C117+C118)/(C119+C120)</f>
        <v>14.688888888888888</v>
      </c>
    </row>
    <row r="118" spans="1:5" x14ac:dyDescent="0.3">
      <c r="A118" s="115">
        <v>45</v>
      </c>
      <c r="B118" s="115" t="s">
        <v>118</v>
      </c>
      <c r="C118" s="115">
        <v>108</v>
      </c>
      <c r="D118" s="133">
        <f>C118/C119</f>
        <v>2.4</v>
      </c>
    </row>
    <row r="119" spans="1:5" x14ac:dyDescent="0.3">
      <c r="A119" s="115">
        <v>0</v>
      </c>
      <c r="B119" s="115" t="s">
        <v>132</v>
      </c>
      <c r="C119" s="115">
        <v>45</v>
      </c>
      <c r="D119" s="136">
        <f>C119/C121</f>
        <v>0.86538461538461542</v>
      </c>
      <c r="E119" s="133">
        <f>(C119+C120)/C121</f>
        <v>0.86538461538461542</v>
      </c>
    </row>
    <row r="120" spans="1:5" x14ac:dyDescent="0.3">
      <c r="B120" s="115" t="s">
        <v>131</v>
      </c>
      <c r="C120" s="115">
        <v>0</v>
      </c>
    </row>
    <row r="121" spans="1:5" x14ac:dyDescent="0.3">
      <c r="C121" s="115">
        <f>52</f>
        <v>52</v>
      </c>
    </row>
    <row r="125" spans="1:5" x14ac:dyDescent="0.3">
      <c r="A125" s="114" t="s">
        <v>180</v>
      </c>
      <c r="B125" s="114" t="s">
        <v>114</v>
      </c>
      <c r="C125" s="114" t="s">
        <v>181</v>
      </c>
      <c r="D125" s="114" t="s">
        <v>136</v>
      </c>
      <c r="E125" s="114" t="s">
        <v>176</v>
      </c>
    </row>
    <row r="126" spans="1:5" x14ac:dyDescent="0.3">
      <c r="A126" s="115" t="s">
        <v>109</v>
      </c>
      <c r="B126" s="115" t="s">
        <v>115</v>
      </c>
      <c r="C126" s="115">
        <v>0</v>
      </c>
    </row>
    <row r="127" spans="1:5" x14ac:dyDescent="0.3">
      <c r="B127" s="115" t="s">
        <v>116</v>
      </c>
      <c r="C127" s="115">
        <f>+'Hoja 2'!C160+'Hoja 2'!C161</f>
        <v>5078</v>
      </c>
      <c r="D127" s="115">
        <f>((C127/C128)-1)*100</f>
        <v>-67.980326628412897</v>
      </c>
    </row>
    <row r="128" spans="1:5" x14ac:dyDescent="0.3">
      <c r="A128" s="115" t="s">
        <v>271</v>
      </c>
      <c r="B128" s="115" t="s">
        <v>117</v>
      </c>
      <c r="C128" s="115">
        <v>15859</v>
      </c>
      <c r="D128" s="115">
        <f>((C128/C129)-1)*100</f>
        <v>1074.7407407407409</v>
      </c>
      <c r="E128" s="115">
        <f>(((C128+C129)/507)-1)*100</f>
        <v>3294.2800788954637</v>
      </c>
    </row>
    <row r="129" spans="1:6" x14ac:dyDescent="0.3">
      <c r="A129" s="115">
        <v>0</v>
      </c>
      <c r="B129" s="115" t="s">
        <v>118</v>
      </c>
      <c r="C129" s="115">
        <v>1350</v>
      </c>
      <c r="D129" s="137">
        <f>((C129/C130)-1)*100</f>
        <v>294.73684210526312</v>
      </c>
    </row>
    <row r="130" spans="1:6" x14ac:dyDescent="0.3">
      <c r="A130" s="115">
        <v>0</v>
      </c>
      <c r="B130" s="115" t="s">
        <v>132</v>
      </c>
      <c r="C130" s="115">
        <v>342</v>
      </c>
      <c r="D130" s="115">
        <f>((C130/C131)-1)*100</f>
        <v>107.27272727272728</v>
      </c>
      <c r="E130" s="115">
        <f>(((C130+C131)/458)-1)*100</f>
        <v>10.698689956331876</v>
      </c>
    </row>
    <row r="131" spans="1:6" x14ac:dyDescent="0.3">
      <c r="B131" s="115" t="s">
        <v>131</v>
      </c>
      <c r="C131" s="115">
        <v>165</v>
      </c>
      <c r="D131" s="136">
        <v>1</v>
      </c>
      <c r="F131" s="115" t="s">
        <v>182</v>
      </c>
    </row>
    <row r="135" spans="1:6" x14ac:dyDescent="0.3">
      <c r="A135" s="114" t="s">
        <v>186</v>
      </c>
      <c r="B135" s="114" t="s">
        <v>114</v>
      </c>
      <c r="C135" s="114" t="s">
        <v>181</v>
      </c>
      <c r="D135" s="114" t="s">
        <v>136</v>
      </c>
      <c r="E135" s="114" t="s">
        <v>176</v>
      </c>
    </row>
    <row r="136" spans="1:6" x14ac:dyDescent="0.3">
      <c r="A136" s="115" t="s">
        <v>154</v>
      </c>
      <c r="B136" s="115" t="s">
        <v>157</v>
      </c>
      <c r="C136" s="115">
        <v>0</v>
      </c>
    </row>
    <row r="137" spans="1:6" x14ac:dyDescent="0.3">
      <c r="B137" s="115" t="s">
        <v>156</v>
      </c>
      <c r="C137" s="115">
        <v>1012</v>
      </c>
      <c r="D137" s="115">
        <f>((C137/A140)-1)*100</f>
        <v>-80.731150038080727</v>
      </c>
    </row>
    <row r="138" spans="1:6" x14ac:dyDescent="0.3">
      <c r="A138" s="115" t="s">
        <v>271</v>
      </c>
      <c r="B138" s="115" t="s">
        <v>115</v>
      </c>
      <c r="C138" s="115">
        <v>1753</v>
      </c>
      <c r="D138" s="115">
        <f>((C138/A141)-1)*100</f>
        <v>-18.61652739090065</v>
      </c>
    </row>
    <row r="139" spans="1:6" x14ac:dyDescent="0.3">
      <c r="A139" s="115">
        <v>16022</v>
      </c>
      <c r="B139" s="115" t="s">
        <v>116</v>
      </c>
      <c r="C139" s="115">
        <v>7005</v>
      </c>
      <c r="D139" s="115">
        <f>((C139/A142)-1)*100</f>
        <v>-38.719272154667131</v>
      </c>
    </row>
    <row r="140" spans="1:6" x14ac:dyDescent="0.3">
      <c r="A140" s="115">
        <v>5252</v>
      </c>
      <c r="B140" s="115" t="s">
        <v>160</v>
      </c>
      <c r="C140" s="115">
        <v>17145</v>
      </c>
      <c r="D140" s="115">
        <f t="shared" ref="D140:D145" si="9">((C140/C141)-1)*100</f>
        <v>-4.4367649517864098</v>
      </c>
      <c r="E140" s="115">
        <f>((C140+C141+C142+C143)/(C144+C145+C146+C147)-1)*100</f>
        <v>41.114790286975712</v>
      </c>
    </row>
    <row r="141" spans="1:6" x14ac:dyDescent="0.3">
      <c r="A141" s="115">
        <v>2154</v>
      </c>
      <c r="B141" s="115" t="s">
        <v>161</v>
      </c>
      <c r="C141" s="115">
        <v>17941</v>
      </c>
      <c r="D141" s="115">
        <f t="shared" si="9"/>
        <v>182.26872246696036</v>
      </c>
    </row>
    <row r="142" spans="1:6" x14ac:dyDescent="0.3">
      <c r="A142" s="115">
        <v>11431</v>
      </c>
      <c r="B142" s="115" t="s">
        <v>117</v>
      </c>
      <c r="C142" s="115">
        <v>6356</v>
      </c>
      <c r="D142" s="115">
        <f t="shared" si="9"/>
        <v>-10.992858143117212</v>
      </c>
    </row>
    <row r="143" spans="1:6" x14ac:dyDescent="0.3">
      <c r="B143" s="115" t="s">
        <v>118</v>
      </c>
      <c r="C143" s="115">
        <v>7141</v>
      </c>
      <c r="D143" s="115">
        <f t="shared" si="9"/>
        <v>-55.430033703657465</v>
      </c>
    </row>
    <row r="144" spans="1:6" x14ac:dyDescent="0.3">
      <c r="B144" s="115" t="s">
        <v>158</v>
      </c>
      <c r="C144" s="115">
        <v>16022</v>
      </c>
      <c r="D144" s="115">
        <f t="shared" si="9"/>
        <v>205.06473724295509</v>
      </c>
      <c r="E144" s="115">
        <f>(((C144+C145+C146+C147)/C148)-1)*100</f>
        <v>-29.096301178021257</v>
      </c>
    </row>
    <row r="145" spans="1:4" x14ac:dyDescent="0.3">
      <c r="B145" s="115" t="s">
        <v>159</v>
      </c>
      <c r="C145" s="115">
        <v>5252</v>
      </c>
      <c r="D145" s="115">
        <f t="shared" si="9"/>
        <v>143.82544103992575</v>
      </c>
    </row>
    <row r="146" spans="1:4" x14ac:dyDescent="0.3">
      <c r="B146" s="115" t="s">
        <v>132</v>
      </c>
      <c r="C146" s="115">
        <v>2154</v>
      </c>
      <c r="D146" s="115">
        <f>((C146/C147)-1)*100</f>
        <v>-80.418181818181822</v>
      </c>
    </row>
    <row r="147" spans="1:4" x14ac:dyDescent="0.3">
      <c r="B147" s="115" t="s">
        <v>131</v>
      </c>
      <c r="C147" s="115">
        <v>11000</v>
      </c>
      <c r="D147" s="136">
        <v>1</v>
      </c>
    </row>
    <row r="148" spans="1:4" x14ac:dyDescent="0.3">
      <c r="C148" s="115">
        <v>48556</v>
      </c>
    </row>
    <row r="152" spans="1:4" x14ac:dyDescent="0.3">
      <c r="A152" s="114" t="s">
        <v>268</v>
      </c>
      <c r="B152" s="114" t="s">
        <v>114</v>
      </c>
      <c r="C152" s="114" t="s">
        <v>270</v>
      </c>
    </row>
    <row r="153" spans="1:4" x14ac:dyDescent="0.3">
      <c r="A153" s="115" t="s">
        <v>141</v>
      </c>
      <c r="B153" s="115" t="s">
        <v>115</v>
      </c>
      <c r="C153" s="115">
        <v>0</v>
      </c>
    </row>
    <row r="154" spans="1:4" x14ac:dyDescent="0.3">
      <c r="B154" s="115" t="s">
        <v>116</v>
      </c>
      <c r="C154" s="115">
        <f>+'Hoja 2'!C187+'Hoja 2'!C188</f>
        <v>0</v>
      </c>
    </row>
    <row r="155" spans="1:4" x14ac:dyDescent="0.3">
      <c r="A155" s="115" t="s">
        <v>271</v>
      </c>
      <c r="B155" s="115" t="s">
        <v>117</v>
      </c>
      <c r="C155" s="115">
        <v>0</v>
      </c>
    </row>
    <row r="156" spans="1:4" x14ac:dyDescent="0.3">
      <c r="A156" s="115">
        <v>0</v>
      </c>
      <c r="B156" s="115" t="s">
        <v>118</v>
      </c>
      <c r="C156" s="115">
        <v>0</v>
      </c>
    </row>
    <row r="157" spans="1:4" x14ac:dyDescent="0.3">
      <c r="A157" s="115">
        <v>0</v>
      </c>
      <c r="B157" s="115" t="s">
        <v>132</v>
      </c>
      <c r="C157" s="115">
        <v>0</v>
      </c>
    </row>
    <row r="158" spans="1:4" x14ac:dyDescent="0.3">
      <c r="B158" s="115" t="s">
        <v>131</v>
      </c>
      <c r="C158" s="115"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4:N187"/>
  <sheetViews>
    <sheetView topLeftCell="B1" workbookViewId="0">
      <selection activeCell="F17" sqref="F17"/>
    </sheetView>
  </sheetViews>
  <sheetFormatPr baseColWidth="10" defaultRowHeight="15.6" x14ac:dyDescent="0.3"/>
  <cols>
    <col min="1" max="1" width="18.59765625" style="115" customWidth="1"/>
    <col min="2" max="2" width="16.09765625" style="115" customWidth="1"/>
    <col min="3" max="3" width="12.5" style="115" customWidth="1"/>
    <col min="4" max="4" width="14.3984375" style="115" customWidth="1"/>
    <col min="5" max="9" width="11.19921875" style="115"/>
    <col min="10" max="10" width="20.19921875" style="115" customWidth="1"/>
    <col min="11" max="11" width="21" style="115" customWidth="1"/>
    <col min="12" max="12" width="21.3984375" style="115" customWidth="1"/>
    <col min="13" max="13" width="20.5" style="115" customWidth="1"/>
    <col min="14" max="14" width="20.09765625" style="115" customWidth="1"/>
    <col min="15" max="16384" width="11.19921875" style="115"/>
  </cols>
  <sheetData>
    <row r="4" spans="1:14" x14ac:dyDescent="0.3">
      <c r="A4" s="114" t="s">
        <v>91</v>
      </c>
      <c r="K4" s="116" t="s">
        <v>228</v>
      </c>
      <c r="L4" s="116" t="s">
        <v>229</v>
      </c>
      <c r="M4" s="116" t="s">
        <v>230</v>
      </c>
      <c r="N4" s="116" t="s">
        <v>231</v>
      </c>
    </row>
    <row r="5" spans="1:14" x14ac:dyDescent="0.3">
      <c r="A5" s="115" t="s">
        <v>89</v>
      </c>
      <c r="B5" s="117" t="s">
        <v>78</v>
      </c>
      <c r="C5" s="117" t="s">
        <v>235</v>
      </c>
      <c r="J5" s="115" t="s">
        <v>233</v>
      </c>
      <c r="K5" s="115" t="s">
        <v>189</v>
      </c>
      <c r="L5" s="115" t="s">
        <v>189</v>
      </c>
      <c r="M5" s="115" t="s">
        <v>189</v>
      </c>
      <c r="N5" s="115" t="s">
        <v>189</v>
      </c>
    </row>
    <row r="6" spans="1:14" x14ac:dyDescent="0.3">
      <c r="B6" s="115" t="s">
        <v>232</v>
      </c>
      <c r="C6" s="115">
        <v>2</v>
      </c>
      <c r="K6" s="115" t="s">
        <v>190</v>
      </c>
      <c r="L6" s="115" t="s">
        <v>190</v>
      </c>
      <c r="M6" s="115" t="s">
        <v>190</v>
      </c>
      <c r="N6" s="115" t="s">
        <v>190</v>
      </c>
    </row>
    <row r="7" spans="1:14" x14ac:dyDescent="0.3">
      <c r="B7" s="115" t="s">
        <v>229</v>
      </c>
      <c r="C7" s="115">
        <v>22</v>
      </c>
      <c r="K7" s="115" t="s">
        <v>191</v>
      </c>
      <c r="L7" s="115" t="s">
        <v>191</v>
      </c>
      <c r="M7" s="115" t="s">
        <v>191</v>
      </c>
      <c r="N7" s="115" t="s">
        <v>191</v>
      </c>
    </row>
    <row r="8" spans="1:14" x14ac:dyDescent="0.3">
      <c r="B8" s="115" t="s">
        <v>230</v>
      </c>
      <c r="C8" s="115">
        <v>11</v>
      </c>
      <c r="J8" s="115" t="s">
        <v>276</v>
      </c>
      <c r="K8" s="115" t="s">
        <v>192</v>
      </c>
      <c r="L8" s="115" t="s">
        <v>192</v>
      </c>
      <c r="M8" s="115" t="s">
        <v>192</v>
      </c>
      <c r="N8" s="115" t="s">
        <v>192</v>
      </c>
    </row>
    <row r="9" spans="1:14" x14ac:dyDescent="0.3">
      <c r="B9" s="115" t="s">
        <v>231</v>
      </c>
      <c r="J9" s="115" t="s">
        <v>274</v>
      </c>
      <c r="K9" s="115" t="s">
        <v>193</v>
      </c>
      <c r="L9" s="115" t="s">
        <v>193</v>
      </c>
      <c r="M9" s="115" t="s">
        <v>193</v>
      </c>
      <c r="N9" s="115" t="s">
        <v>193</v>
      </c>
    </row>
    <row r="10" spans="1:14" x14ac:dyDescent="0.3">
      <c r="B10" s="114" t="s">
        <v>234</v>
      </c>
      <c r="K10" s="115" t="s">
        <v>194</v>
      </c>
      <c r="L10" s="115" t="s">
        <v>194</v>
      </c>
      <c r="M10" s="115" t="s">
        <v>194</v>
      </c>
      <c r="N10" s="115" t="s">
        <v>194</v>
      </c>
    </row>
    <row r="11" spans="1:14" x14ac:dyDescent="0.3">
      <c r="J11" s="115" t="s">
        <v>275</v>
      </c>
      <c r="K11" s="115" t="s">
        <v>195</v>
      </c>
      <c r="L11" s="115" t="s">
        <v>195</v>
      </c>
      <c r="M11" s="115" t="s">
        <v>195</v>
      </c>
      <c r="N11" s="115" t="s">
        <v>195</v>
      </c>
    </row>
    <row r="12" spans="1:14" x14ac:dyDescent="0.3">
      <c r="J12" s="115" t="s">
        <v>275</v>
      </c>
      <c r="K12" s="115" t="s">
        <v>196</v>
      </c>
      <c r="L12" s="115" t="s">
        <v>196</v>
      </c>
      <c r="M12" s="115" t="s">
        <v>196</v>
      </c>
      <c r="N12" s="115" t="s">
        <v>196</v>
      </c>
    </row>
    <row r="13" spans="1:14" x14ac:dyDescent="0.3">
      <c r="J13" s="115" t="s">
        <v>233</v>
      </c>
      <c r="K13" s="115" t="s">
        <v>197</v>
      </c>
      <c r="L13" s="115" t="s">
        <v>197</v>
      </c>
      <c r="M13" s="115" t="s">
        <v>197</v>
      </c>
      <c r="N13" s="115" t="s">
        <v>197</v>
      </c>
    </row>
    <row r="14" spans="1:14" x14ac:dyDescent="0.3">
      <c r="J14" s="115" t="s">
        <v>233</v>
      </c>
      <c r="K14" s="115" t="s">
        <v>198</v>
      </c>
      <c r="L14" s="115" t="s">
        <v>198</v>
      </c>
      <c r="M14" s="115" t="s">
        <v>198</v>
      </c>
      <c r="N14" s="115" t="s">
        <v>198</v>
      </c>
    </row>
    <row r="15" spans="1:14" x14ac:dyDescent="0.3">
      <c r="K15" s="115" t="s">
        <v>199</v>
      </c>
      <c r="L15" s="115" t="s">
        <v>199</v>
      </c>
      <c r="M15" s="115" t="s">
        <v>199</v>
      </c>
      <c r="N15" s="115" t="s">
        <v>199</v>
      </c>
    </row>
    <row r="16" spans="1:14" x14ac:dyDescent="0.3">
      <c r="J16" s="115" t="s">
        <v>276</v>
      </c>
      <c r="K16" s="115" t="s">
        <v>200</v>
      </c>
      <c r="L16" s="115" t="s">
        <v>200</v>
      </c>
      <c r="M16" s="115" t="s">
        <v>200</v>
      </c>
      <c r="N16" s="115" t="s">
        <v>200</v>
      </c>
    </row>
    <row r="17" spans="10:14" x14ac:dyDescent="0.3">
      <c r="J17" s="115" t="s">
        <v>276</v>
      </c>
      <c r="K17" s="115" t="s">
        <v>201</v>
      </c>
      <c r="L17" s="115" t="s">
        <v>201</v>
      </c>
      <c r="M17" s="115" t="s">
        <v>201</v>
      </c>
      <c r="N17" s="115" t="s">
        <v>201</v>
      </c>
    </row>
    <row r="18" spans="10:14" x14ac:dyDescent="0.3">
      <c r="K18" s="115" t="s">
        <v>202</v>
      </c>
      <c r="L18" s="115" t="s">
        <v>202</v>
      </c>
      <c r="M18" s="115" t="s">
        <v>202</v>
      </c>
      <c r="N18" s="115" t="s">
        <v>202</v>
      </c>
    </row>
    <row r="19" spans="10:14" x14ac:dyDescent="0.3">
      <c r="K19" s="115" t="s">
        <v>203</v>
      </c>
      <c r="L19" s="115" t="s">
        <v>203</v>
      </c>
      <c r="M19" s="115" t="s">
        <v>203</v>
      </c>
      <c r="N19" s="115" t="s">
        <v>203</v>
      </c>
    </row>
    <row r="20" spans="10:14" x14ac:dyDescent="0.3">
      <c r="J20" s="115" t="s">
        <v>233</v>
      </c>
      <c r="K20" s="115" t="s">
        <v>204</v>
      </c>
      <c r="L20" s="115" t="s">
        <v>204</v>
      </c>
      <c r="M20" s="115" t="s">
        <v>204</v>
      </c>
      <c r="N20" s="115" t="s">
        <v>204</v>
      </c>
    </row>
    <row r="21" spans="10:14" x14ac:dyDescent="0.3">
      <c r="J21" s="115" t="s">
        <v>275</v>
      </c>
      <c r="K21" s="115" t="s">
        <v>205</v>
      </c>
      <c r="L21" s="115" t="s">
        <v>205</v>
      </c>
      <c r="M21" s="115" t="s">
        <v>205</v>
      </c>
      <c r="N21" s="115" t="s">
        <v>205</v>
      </c>
    </row>
    <row r="22" spans="10:14" x14ac:dyDescent="0.3">
      <c r="K22" s="115" t="s">
        <v>206</v>
      </c>
      <c r="L22" s="115" t="s">
        <v>206</v>
      </c>
      <c r="M22" s="115" t="s">
        <v>206</v>
      </c>
      <c r="N22" s="115" t="s">
        <v>206</v>
      </c>
    </row>
    <row r="23" spans="10:14" x14ac:dyDescent="0.3">
      <c r="J23" s="115" t="s">
        <v>233</v>
      </c>
      <c r="K23" s="115" t="s">
        <v>207</v>
      </c>
      <c r="L23" s="115" t="s">
        <v>207</v>
      </c>
      <c r="M23" s="115" t="s">
        <v>207</v>
      </c>
      <c r="N23" s="115" t="s">
        <v>207</v>
      </c>
    </row>
    <row r="24" spans="10:14" x14ac:dyDescent="0.3">
      <c r="K24" s="115" t="s">
        <v>208</v>
      </c>
      <c r="L24" s="115" t="s">
        <v>208</v>
      </c>
      <c r="M24" s="115" t="s">
        <v>208</v>
      </c>
      <c r="N24" s="115" t="s">
        <v>208</v>
      </c>
    </row>
    <row r="25" spans="10:14" x14ac:dyDescent="0.3">
      <c r="J25" s="115" t="s">
        <v>275</v>
      </c>
      <c r="K25" s="115" t="s">
        <v>209</v>
      </c>
      <c r="L25" s="115" t="s">
        <v>209</v>
      </c>
      <c r="M25" s="115" t="s">
        <v>209</v>
      </c>
      <c r="N25" s="115" t="s">
        <v>209</v>
      </c>
    </row>
    <row r="26" spans="10:14" x14ac:dyDescent="0.3">
      <c r="J26" s="115" t="s">
        <v>276</v>
      </c>
      <c r="K26" s="115" t="s">
        <v>210</v>
      </c>
      <c r="L26" s="115" t="s">
        <v>210</v>
      </c>
      <c r="M26" s="115" t="s">
        <v>210</v>
      </c>
      <c r="N26" s="115" t="s">
        <v>210</v>
      </c>
    </row>
    <row r="27" spans="10:14" x14ac:dyDescent="0.3">
      <c r="J27" s="115" t="s">
        <v>277</v>
      </c>
      <c r="K27" s="115" t="s">
        <v>211</v>
      </c>
      <c r="L27" s="115" t="s">
        <v>211</v>
      </c>
      <c r="M27" s="115" t="s">
        <v>211</v>
      </c>
      <c r="N27" s="115" t="s">
        <v>211</v>
      </c>
    </row>
    <row r="28" spans="10:14" x14ac:dyDescent="0.3">
      <c r="K28" s="115" t="s">
        <v>212</v>
      </c>
      <c r="L28" s="115" t="s">
        <v>212</v>
      </c>
      <c r="M28" s="115" t="s">
        <v>212</v>
      </c>
      <c r="N28" s="115" t="s">
        <v>212</v>
      </c>
    </row>
    <row r="29" spans="10:14" x14ac:dyDescent="0.3">
      <c r="J29" s="115" t="s">
        <v>233</v>
      </c>
      <c r="K29" s="115" t="s">
        <v>213</v>
      </c>
      <c r="L29" s="115" t="s">
        <v>213</v>
      </c>
      <c r="M29" s="115" t="s">
        <v>213</v>
      </c>
      <c r="N29" s="115" t="s">
        <v>213</v>
      </c>
    </row>
    <row r="30" spans="10:14" x14ac:dyDescent="0.3">
      <c r="K30" s="115" t="s">
        <v>214</v>
      </c>
      <c r="L30" s="115" t="s">
        <v>214</v>
      </c>
      <c r="M30" s="115" t="s">
        <v>214</v>
      </c>
      <c r="N30" s="115" t="s">
        <v>214</v>
      </c>
    </row>
    <row r="31" spans="10:14" x14ac:dyDescent="0.3">
      <c r="J31" s="115" t="s">
        <v>233</v>
      </c>
      <c r="K31" s="115" t="s">
        <v>215</v>
      </c>
      <c r="L31" s="115" t="s">
        <v>215</v>
      </c>
      <c r="M31" s="115" t="s">
        <v>215</v>
      </c>
      <c r="N31" s="115" t="s">
        <v>215</v>
      </c>
    </row>
    <row r="32" spans="10:14" x14ac:dyDescent="0.3">
      <c r="K32" s="115" t="s">
        <v>216</v>
      </c>
      <c r="L32" s="115" t="s">
        <v>216</v>
      </c>
      <c r="M32" s="115" t="s">
        <v>216</v>
      </c>
      <c r="N32" s="115" t="s">
        <v>216</v>
      </c>
    </row>
    <row r="33" spans="10:14" x14ac:dyDescent="0.3">
      <c r="K33" s="115" t="s">
        <v>217</v>
      </c>
      <c r="L33" s="115" t="s">
        <v>217</v>
      </c>
      <c r="M33" s="115" t="s">
        <v>217</v>
      </c>
      <c r="N33" s="115" t="s">
        <v>217</v>
      </c>
    </row>
    <row r="34" spans="10:14" x14ac:dyDescent="0.3">
      <c r="K34" s="115" t="s">
        <v>218</v>
      </c>
      <c r="L34" s="115" t="s">
        <v>218</v>
      </c>
      <c r="M34" s="115" t="s">
        <v>218</v>
      </c>
      <c r="N34" s="115" t="s">
        <v>218</v>
      </c>
    </row>
    <row r="35" spans="10:14" x14ac:dyDescent="0.3">
      <c r="J35" s="115" t="s">
        <v>275</v>
      </c>
      <c r="K35" s="115" t="s">
        <v>219</v>
      </c>
      <c r="L35" s="115" t="s">
        <v>219</v>
      </c>
      <c r="M35" s="115" t="s">
        <v>219</v>
      </c>
      <c r="N35" s="115" t="s">
        <v>219</v>
      </c>
    </row>
    <row r="36" spans="10:14" x14ac:dyDescent="0.3">
      <c r="K36" s="115" t="s">
        <v>220</v>
      </c>
      <c r="L36" s="115" t="s">
        <v>220</v>
      </c>
      <c r="M36" s="115" t="s">
        <v>220</v>
      </c>
      <c r="N36" s="115" t="s">
        <v>220</v>
      </c>
    </row>
    <row r="37" spans="10:14" x14ac:dyDescent="0.3">
      <c r="J37" s="115" t="s">
        <v>233</v>
      </c>
      <c r="K37" s="115" t="s">
        <v>221</v>
      </c>
      <c r="L37" s="115" t="s">
        <v>221</v>
      </c>
      <c r="M37" s="115" t="s">
        <v>221</v>
      </c>
      <c r="N37" s="115" t="s">
        <v>221</v>
      </c>
    </row>
    <row r="38" spans="10:14" x14ac:dyDescent="0.3">
      <c r="K38" s="115" t="s">
        <v>222</v>
      </c>
      <c r="L38" s="115" t="s">
        <v>222</v>
      </c>
      <c r="M38" s="115" t="s">
        <v>222</v>
      </c>
      <c r="N38" s="115" t="s">
        <v>222</v>
      </c>
    </row>
    <row r="39" spans="10:14" x14ac:dyDescent="0.3">
      <c r="K39" s="115" t="s">
        <v>223</v>
      </c>
      <c r="L39" s="115" t="s">
        <v>223</v>
      </c>
      <c r="M39" s="115" t="s">
        <v>223</v>
      </c>
      <c r="N39" s="115" t="s">
        <v>223</v>
      </c>
    </row>
    <row r="40" spans="10:14" x14ac:dyDescent="0.3">
      <c r="K40" s="115" t="s">
        <v>224</v>
      </c>
      <c r="L40" s="115" t="s">
        <v>224</v>
      </c>
      <c r="M40" s="115" t="s">
        <v>224</v>
      </c>
      <c r="N40" s="115" t="s">
        <v>224</v>
      </c>
    </row>
    <row r="41" spans="10:14" x14ac:dyDescent="0.3">
      <c r="J41" s="115" t="s">
        <v>233</v>
      </c>
      <c r="K41" s="115" t="s">
        <v>225</v>
      </c>
      <c r="L41" s="115" t="s">
        <v>225</v>
      </c>
      <c r="M41" s="115" t="s">
        <v>225</v>
      </c>
      <c r="N41" s="115" t="s">
        <v>225</v>
      </c>
    </row>
    <row r="42" spans="10:14" x14ac:dyDescent="0.3">
      <c r="J42" s="115" t="s">
        <v>233</v>
      </c>
      <c r="K42" s="115" t="s">
        <v>226</v>
      </c>
      <c r="L42" s="115" t="s">
        <v>226</v>
      </c>
      <c r="M42" s="115" t="s">
        <v>226</v>
      </c>
      <c r="N42" s="115" t="s">
        <v>226</v>
      </c>
    </row>
    <row r="43" spans="10:14" x14ac:dyDescent="0.3">
      <c r="J43" s="115" t="s">
        <v>233</v>
      </c>
      <c r="K43" s="115" t="s">
        <v>227</v>
      </c>
      <c r="L43" s="115" t="s">
        <v>227</v>
      </c>
      <c r="M43" s="115" t="s">
        <v>227</v>
      </c>
      <c r="N43" s="115" t="s">
        <v>227</v>
      </c>
    </row>
    <row r="48" spans="10:14" x14ac:dyDescent="0.3">
      <c r="K48" s="118" t="s">
        <v>228</v>
      </c>
      <c r="L48" s="118" t="s">
        <v>229</v>
      </c>
      <c r="M48" s="118" t="s">
        <v>230</v>
      </c>
      <c r="N48" s="118" t="s">
        <v>231</v>
      </c>
    </row>
    <row r="49" spans="1:14" x14ac:dyDescent="0.3">
      <c r="A49" s="114" t="s">
        <v>3</v>
      </c>
      <c r="J49" s="115" t="s">
        <v>237</v>
      </c>
      <c r="K49" s="115">
        <f>60+130+70+130+55+150+80+0</f>
        <v>675</v>
      </c>
      <c r="L49" s="115">
        <f>164+85+29+50+17</f>
        <v>345</v>
      </c>
      <c r="M49" s="115">
        <f>1+18+83+242+15</f>
        <v>359</v>
      </c>
    </row>
    <row r="50" spans="1:14" x14ac:dyDescent="0.3">
      <c r="A50" s="115" t="s">
        <v>89</v>
      </c>
      <c r="B50" s="117" t="s">
        <v>78</v>
      </c>
      <c r="C50" s="117" t="s">
        <v>236</v>
      </c>
      <c r="J50" s="115" t="s">
        <v>238</v>
      </c>
      <c r="K50" s="115">
        <f>786+3259+542+55+2418</f>
        <v>7060</v>
      </c>
      <c r="L50" s="115">
        <f>38+319+58+1753</f>
        <v>2168</v>
      </c>
      <c r="M50" s="115">
        <f>92+347+51+41+665</f>
        <v>1196</v>
      </c>
    </row>
    <row r="51" spans="1:14" x14ac:dyDescent="0.3">
      <c r="B51" s="115" t="s">
        <v>232</v>
      </c>
      <c r="C51" s="115">
        <f>SUM(K49:K52)</f>
        <v>8111</v>
      </c>
      <c r="J51" s="115" t="s">
        <v>239</v>
      </c>
      <c r="K51" s="115">
        <f>80+150+30+100</f>
        <v>360</v>
      </c>
      <c r="L51" s="115">
        <f>816+85+130+650+1060+703+30+50+50+250+160+100</f>
        <v>4084</v>
      </c>
      <c r="M51" s="115">
        <f>320+255+80</f>
        <v>655</v>
      </c>
    </row>
    <row r="52" spans="1:14" x14ac:dyDescent="0.3">
      <c r="B52" s="115" t="s">
        <v>229</v>
      </c>
      <c r="C52" s="115">
        <f>SUM(L49:L52)</f>
        <v>6597</v>
      </c>
      <c r="J52" s="115" t="s">
        <v>240</v>
      </c>
      <c r="K52" s="115">
        <v>16</v>
      </c>
      <c r="L52" s="115">
        <v>0</v>
      </c>
      <c r="M52" s="115">
        <f>279</f>
        <v>279</v>
      </c>
    </row>
    <row r="53" spans="1:14" x14ac:dyDescent="0.3">
      <c r="B53" s="115" t="s">
        <v>230</v>
      </c>
      <c r="C53" s="115">
        <f>SUM(M49:M52)</f>
        <v>2489</v>
      </c>
    </row>
    <row r="54" spans="1:14" x14ac:dyDescent="0.3">
      <c r="B54" s="115" t="s">
        <v>231</v>
      </c>
    </row>
    <row r="55" spans="1:14" x14ac:dyDescent="0.3">
      <c r="B55" s="114" t="s">
        <v>234</v>
      </c>
    </row>
    <row r="63" spans="1:14" x14ac:dyDescent="0.3">
      <c r="A63" s="114" t="s">
        <v>111</v>
      </c>
      <c r="B63" s="117" t="s">
        <v>78</v>
      </c>
      <c r="C63" s="117" t="s">
        <v>244</v>
      </c>
      <c r="D63" s="117" t="s">
        <v>245</v>
      </c>
      <c r="K63" s="118" t="s">
        <v>228</v>
      </c>
      <c r="L63" s="118" t="s">
        <v>229</v>
      </c>
      <c r="M63" s="118" t="s">
        <v>230</v>
      </c>
      <c r="N63" s="118" t="s">
        <v>231</v>
      </c>
    </row>
    <row r="64" spans="1:14" x14ac:dyDescent="0.3">
      <c r="A64" s="115" t="s">
        <v>109</v>
      </c>
      <c r="B64" s="115" t="s">
        <v>232</v>
      </c>
      <c r="C64" s="115">
        <f>SUM(K62:K65)</f>
        <v>0</v>
      </c>
      <c r="D64" s="115">
        <v>0</v>
      </c>
      <c r="J64" s="115" t="s">
        <v>243</v>
      </c>
      <c r="K64" s="115">
        <v>0</v>
      </c>
      <c r="L64" s="115">
        <v>1</v>
      </c>
      <c r="M64" s="115">
        <v>0</v>
      </c>
    </row>
    <row r="65" spans="1:14" x14ac:dyDescent="0.3">
      <c r="B65" s="115" t="s">
        <v>229</v>
      </c>
      <c r="C65" s="115">
        <v>19</v>
      </c>
      <c r="D65" s="115">
        <v>1</v>
      </c>
      <c r="J65" s="115" t="s">
        <v>241</v>
      </c>
      <c r="K65" s="115">
        <v>0</v>
      </c>
      <c r="L65" s="115">
        <v>22</v>
      </c>
      <c r="M65" s="115">
        <v>0</v>
      </c>
    </row>
    <row r="66" spans="1:14" x14ac:dyDescent="0.3">
      <c r="B66" s="115" t="s">
        <v>230</v>
      </c>
      <c r="C66" s="115">
        <v>2</v>
      </c>
      <c r="D66" s="115">
        <v>0</v>
      </c>
      <c r="J66" s="115" t="s">
        <v>242</v>
      </c>
      <c r="K66" s="115">
        <v>0</v>
      </c>
      <c r="L66" s="115">
        <v>19</v>
      </c>
      <c r="M66" s="115">
        <v>2</v>
      </c>
    </row>
    <row r="67" spans="1:14" x14ac:dyDescent="0.3">
      <c r="B67" s="115" t="s">
        <v>231</v>
      </c>
    </row>
    <row r="68" spans="1:14" x14ac:dyDescent="0.3">
      <c r="B68" s="114" t="s">
        <v>234</v>
      </c>
    </row>
    <row r="73" spans="1:14" x14ac:dyDescent="0.3">
      <c r="A73" s="114" t="s">
        <v>126</v>
      </c>
      <c r="B73" s="117" t="s">
        <v>78</v>
      </c>
      <c r="C73" s="117" t="s">
        <v>246</v>
      </c>
      <c r="K73" s="118" t="s">
        <v>228</v>
      </c>
      <c r="L73" s="118" t="s">
        <v>229</v>
      </c>
      <c r="M73" s="118" t="s">
        <v>230</v>
      </c>
      <c r="N73" s="118" t="s">
        <v>231</v>
      </c>
    </row>
    <row r="74" spans="1:14" x14ac:dyDescent="0.3">
      <c r="A74" s="115" t="s">
        <v>89</v>
      </c>
      <c r="B74" s="115" t="s">
        <v>232</v>
      </c>
      <c r="C74" s="115">
        <f>SUM(K72:K75)</f>
        <v>0</v>
      </c>
      <c r="J74" s="115" t="s">
        <v>247</v>
      </c>
      <c r="K74" s="115">
        <v>0</v>
      </c>
      <c r="L74" s="115">
        <v>259</v>
      </c>
      <c r="M74" s="115">
        <v>0</v>
      </c>
    </row>
    <row r="75" spans="1:14" x14ac:dyDescent="0.3">
      <c r="B75" s="115" t="s">
        <v>229</v>
      </c>
      <c r="C75" s="115">
        <v>259</v>
      </c>
    </row>
    <row r="76" spans="1:14" x14ac:dyDescent="0.3">
      <c r="B76" s="115" t="s">
        <v>230</v>
      </c>
      <c r="C76" s="115">
        <v>0</v>
      </c>
    </row>
    <row r="77" spans="1:14" x14ac:dyDescent="0.3">
      <c r="B77" s="115" t="s">
        <v>231</v>
      </c>
    </row>
    <row r="78" spans="1:14" x14ac:dyDescent="0.3">
      <c r="B78" s="114" t="s">
        <v>234</v>
      </c>
    </row>
    <row r="86" spans="1:14" x14ac:dyDescent="0.3">
      <c r="A86" s="114" t="s">
        <v>133</v>
      </c>
      <c r="B86" s="117" t="s">
        <v>78</v>
      </c>
      <c r="C86" s="117" t="s">
        <v>236</v>
      </c>
      <c r="K86" s="118" t="s">
        <v>228</v>
      </c>
      <c r="L86" s="118" t="s">
        <v>229</v>
      </c>
      <c r="M86" s="118" t="s">
        <v>230</v>
      </c>
      <c r="N86" s="118" t="s">
        <v>231</v>
      </c>
    </row>
    <row r="87" spans="1:14" x14ac:dyDescent="0.3">
      <c r="A87" s="115" t="s">
        <v>109</v>
      </c>
      <c r="B87" s="115" t="s">
        <v>232</v>
      </c>
      <c r="C87" s="115">
        <f>SUM(K87:K93)</f>
        <v>8040</v>
      </c>
      <c r="J87" s="115" t="s">
        <v>248</v>
      </c>
      <c r="K87" s="115">
        <f>60+130+70+130+55+150+80</f>
        <v>675</v>
      </c>
      <c r="L87" s="115">
        <f>164+85</f>
        <v>249</v>
      </c>
    </row>
    <row r="88" spans="1:14" x14ac:dyDescent="0.3">
      <c r="B88" s="115" t="s">
        <v>229</v>
      </c>
      <c r="C88" s="115">
        <f>SUM(L87:L93)</f>
        <v>6275</v>
      </c>
      <c r="J88" s="115" t="s">
        <v>249</v>
      </c>
      <c r="K88" s="115">
        <v>0</v>
      </c>
      <c r="L88" s="115">
        <v>319</v>
      </c>
      <c r="M88" s="115">
        <v>347</v>
      </c>
    </row>
    <row r="89" spans="1:14" x14ac:dyDescent="0.3">
      <c r="B89" s="115" t="s">
        <v>230</v>
      </c>
      <c r="C89" s="115">
        <f>SUM(M87:M96)</f>
        <v>1851</v>
      </c>
      <c r="J89" s="115" t="s">
        <v>250</v>
      </c>
      <c r="K89" s="115">
        <f>2418</f>
        <v>2418</v>
      </c>
      <c r="L89" s="115">
        <v>1753</v>
      </c>
    </row>
    <row r="90" spans="1:14" x14ac:dyDescent="0.3">
      <c r="B90" s="115" t="s">
        <v>231</v>
      </c>
      <c r="J90" s="115" t="s">
        <v>251</v>
      </c>
      <c r="K90" s="115">
        <f>80+150</f>
        <v>230</v>
      </c>
      <c r="L90" s="115">
        <f>816+85+250+160</f>
        <v>1311</v>
      </c>
    </row>
    <row r="91" spans="1:14" x14ac:dyDescent="0.3">
      <c r="B91" s="114" t="s">
        <v>234</v>
      </c>
      <c r="J91" s="115" t="s">
        <v>252</v>
      </c>
      <c r="K91" s="115">
        <v>30</v>
      </c>
      <c r="L91" s="115">
        <v>130</v>
      </c>
    </row>
    <row r="92" spans="1:14" x14ac:dyDescent="0.3">
      <c r="J92" s="115" t="s">
        <v>253</v>
      </c>
      <c r="K92" s="115">
        <v>100</v>
      </c>
      <c r="L92" s="115">
        <f>650+1060+703+100</f>
        <v>2513</v>
      </c>
      <c r="M92" s="115">
        <f>80</f>
        <v>80</v>
      </c>
    </row>
    <row r="93" spans="1:14" x14ac:dyDescent="0.3">
      <c r="J93" s="115" t="s">
        <v>243</v>
      </c>
      <c r="K93" s="115">
        <f>786+3259+542</f>
        <v>4587</v>
      </c>
      <c r="L93" s="115">
        <v>0</v>
      </c>
      <c r="M93" s="115">
        <f>665</f>
        <v>665</v>
      </c>
    </row>
    <row r="94" spans="1:14" x14ac:dyDescent="0.3">
      <c r="J94" s="115" t="s">
        <v>278</v>
      </c>
      <c r="M94" s="115">
        <v>92</v>
      </c>
    </row>
    <row r="95" spans="1:14" x14ac:dyDescent="0.3">
      <c r="J95" s="115" t="s">
        <v>279</v>
      </c>
      <c r="M95" s="115">
        <f>320+255</f>
        <v>575</v>
      </c>
    </row>
    <row r="96" spans="1:14" x14ac:dyDescent="0.3">
      <c r="J96" s="115" t="s">
        <v>280</v>
      </c>
      <c r="M96" s="115">
        <f>51+41</f>
        <v>92</v>
      </c>
    </row>
    <row r="102" spans="1:14" x14ac:dyDescent="0.3">
      <c r="A102" s="114" t="s">
        <v>142</v>
      </c>
      <c r="B102" s="117" t="s">
        <v>78</v>
      </c>
      <c r="C102" s="117" t="s">
        <v>254</v>
      </c>
      <c r="K102" s="118" t="s">
        <v>228</v>
      </c>
      <c r="L102" s="118" t="s">
        <v>229</v>
      </c>
      <c r="M102" s="118" t="s">
        <v>230</v>
      </c>
      <c r="N102" s="118" t="s">
        <v>231</v>
      </c>
    </row>
    <row r="103" spans="1:14" x14ac:dyDescent="0.3">
      <c r="A103" s="115" t="s">
        <v>109</v>
      </c>
      <c r="B103" s="115" t="s">
        <v>232</v>
      </c>
      <c r="C103" s="115">
        <f>SUM(K103:K109)</f>
        <v>0</v>
      </c>
      <c r="J103" s="115" t="s">
        <v>281</v>
      </c>
      <c r="K103" s="115">
        <v>0</v>
      </c>
      <c r="L103" s="115">
        <v>0</v>
      </c>
      <c r="M103" s="115">
        <v>279</v>
      </c>
    </row>
    <row r="104" spans="1:14" x14ac:dyDescent="0.3">
      <c r="B104" s="115" t="s">
        <v>229</v>
      </c>
      <c r="C104" s="115">
        <f>SUM(L103:L109)</f>
        <v>0</v>
      </c>
    </row>
    <row r="105" spans="1:14" x14ac:dyDescent="0.3">
      <c r="B105" s="115" t="s">
        <v>230</v>
      </c>
      <c r="C105" s="115">
        <v>279</v>
      </c>
    </row>
    <row r="106" spans="1:14" x14ac:dyDescent="0.3">
      <c r="B106" s="115" t="s">
        <v>231</v>
      </c>
    </row>
    <row r="107" spans="1:14" x14ac:dyDescent="0.3">
      <c r="B107" s="114" t="s">
        <v>234</v>
      </c>
    </row>
    <row r="113" spans="1:14" x14ac:dyDescent="0.3">
      <c r="A113" s="114" t="s">
        <v>145</v>
      </c>
      <c r="B113" s="117" t="s">
        <v>78</v>
      </c>
      <c r="C113" s="117" t="s">
        <v>244</v>
      </c>
      <c r="K113" s="118" t="s">
        <v>228</v>
      </c>
      <c r="L113" s="118" t="s">
        <v>229</v>
      </c>
      <c r="M113" s="118" t="s">
        <v>230</v>
      </c>
      <c r="N113" s="118" t="s">
        <v>231</v>
      </c>
    </row>
    <row r="114" spans="1:14" x14ac:dyDescent="0.3">
      <c r="A114" s="115" t="s">
        <v>109</v>
      </c>
      <c r="B114" s="115" t="s">
        <v>232</v>
      </c>
      <c r="C114" s="115">
        <f>SUM(K114:K120)</f>
        <v>0</v>
      </c>
      <c r="J114" s="115" t="s">
        <v>255</v>
      </c>
      <c r="K114" s="115">
        <v>0</v>
      </c>
      <c r="L114" s="115">
        <v>19</v>
      </c>
      <c r="M114" s="115">
        <v>2</v>
      </c>
    </row>
    <row r="115" spans="1:14" x14ac:dyDescent="0.3">
      <c r="B115" s="115" t="s">
        <v>229</v>
      </c>
      <c r="C115" s="115">
        <f>SUM(L114:L120)</f>
        <v>19</v>
      </c>
    </row>
    <row r="116" spans="1:14" x14ac:dyDescent="0.3">
      <c r="B116" s="115" t="s">
        <v>230</v>
      </c>
      <c r="C116" s="115">
        <v>2</v>
      </c>
    </row>
    <row r="117" spans="1:14" x14ac:dyDescent="0.3">
      <c r="B117" s="115" t="s">
        <v>231</v>
      </c>
    </row>
    <row r="118" spans="1:14" x14ac:dyDescent="0.3">
      <c r="B118" s="114" t="s">
        <v>234</v>
      </c>
    </row>
    <row r="124" spans="1:14" x14ac:dyDescent="0.3">
      <c r="A124" s="114" t="s">
        <v>163</v>
      </c>
      <c r="B124" s="117" t="s">
        <v>78</v>
      </c>
      <c r="C124" s="117" t="s">
        <v>256</v>
      </c>
      <c r="K124" s="118" t="s">
        <v>228</v>
      </c>
      <c r="L124" s="118" t="s">
        <v>229</v>
      </c>
      <c r="M124" s="118" t="s">
        <v>230</v>
      </c>
      <c r="N124" s="118" t="s">
        <v>231</v>
      </c>
    </row>
    <row r="125" spans="1:14" x14ac:dyDescent="0.3">
      <c r="A125" s="115" t="s">
        <v>154</v>
      </c>
      <c r="B125" s="115" t="s">
        <v>232</v>
      </c>
      <c r="C125" s="115">
        <f>SUM(K125:K131)</f>
        <v>0</v>
      </c>
      <c r="J125" s="115" t="s">
        <v>282</v>
      </c>
      <c r="K125" s="115">
        <v>0</v>
      </c>
      <c r="L125" s="115">
        <v>15</v>
      </c>
      <c r="M125" s="115">
        <v>18</v>
      </c>
    </row>
    <row r="126" spans="1:14" x14ac:dyDescent="0.3">
      <c r="B126" s="115" t="s">
        <v>229</v>
      </c>
      <c r="C126" s="115">
        <f>SUM(L125:L131)</f>
        <v>15</v>
      </c>
      <c r="J126" s="115" t="s">
        <v>283</v>
      </c>
      <c r="M126" s="115">
        <v>98</v>
      </c>
    </row>
    <row r="127" spans="1:14" x14ac:dyDescent="0.3">
      <c r="B127" s="115" t="s">
        <v>230</v>
      </c>
      <c r="C127" s="115">
        <f>SUM(M125:M128)</f>
        <v>123</v>
      </c>
      <c r="J127" s="115" t="s">
        <v>284</v>
      </c>
      <c r="M127" s="115">
        <v>1</v>
      </c>
    </row>
    <row r="128" spans="1:14" x14ac:dyDescent="0.3">
      <c r="B128" s="115" t="s">
        <v>231</v>
      </c>
      <c r="J128" s="115" t="s">
        <v>285</v>
      </c>
      <c r="M128" s="115">
        <v>6</v>
      </c>
    </row>
    <row r="129" spans="1:14" x14ac:dyDescent="0.3">
      <c r="B129" s="114" t="s">
        <v>234</v>
      </c>
    </row>
    <row r="135" spans="1:14" x14ac:dyDescent="0.3">
      <c r="A135" s="114" t="s">
        <v>169</v>
      </c>
      <c r="B135" s="117" t="s">
        <v>78</v>
      </c>
      <c r="C135" s="117" t="s">
        <v>261</v>
      </c>
      <c r="D135" s="117" t="s">
        <v>260</v>
      </c>
      <c r="K135" s="118" t="s">
        <v>228</v>
      </c>
      <c r="L135" s="118" t="s">
        <v>229</v>
      </c>
      <c r="M135" s="118" t="s">
        <v>230</v>
      </c>
      <c r="N135" s="118" t="s">
        <v>231</v>
      </c>
    </row>
    <row r="136" spans="1:14" x14ac:dyDescent="0.3">
      <c r="A136" s="115" t="s">
        <v>89</v>
      </c>
      <c r="B136" s="115" t="s">
        <v>232</v>
      </c>
      <c r="C136" s="115">
        <f>SUM(K136:K142)</f>
        <v>0</v>
      </c>
      <c r="D136" s="115">
        <f>SUM(L136:L142)</f>
        <v>0</v>
      </c>
      <c r="J136" s="115" t="s">
        <v>257</v>
      </c>
      <c r="K136" s="115">
        <v>0</v>
      </c>
      <c r="L136" s="115">
        <v>0</v>
      </c>
      <c r="M136" s="115">
        <v>0</v>
      </c>
    </row>
    <row r="137" spans="1:14" x14ac:dyDescent="0.3">
      <c r="B137" s="115" t="s">
        <v>229</v>
      </c>
      <c r="C137" s="115">
        <f>SUM(L136:L142)</f>
        <v>0</v>
      </c>
      <c r="D137" s="115">
        <f>SUM(M136:M142)</f>
        <v>0</v>
      </c>
      <c r="J137" s="115" t="s">
        <v>258</v>
      </c>
      <c r="K137" s="115">
        <v>0</v>
      </c>
      <c r="L137" s="115">
        <v>0</v>
      </c>
      <c r="M137" s="115">
        <v>0</v>
      </c>
    </row>
    <row r="138" spans="1:14" x14ac:dyDescent="0.3">
      <c r="B138" s="115" t="s">
        <v>230</v>
      </c>
      <c r="C138" s="115">
        <v>0</v>
      </c>
      <c r="D138" s="115">
        <v>0</v>
      </c>
      <c r="J138" s="115" t="s">
        <v>259</v>
      </c>
      <c r="K138" s="115">
        <v>0</v>
      </c>
      <c r="L138" s="115">
        <v>0</v>
      </c>
      <c r="M138" s="115">
        <v>0</v>
      </c>
    </row>
    <row r="139" spans="1:14" x14ac:dyDescent="0.3">
      <c r="B139" s="115" t="s">
        <v>231</v>
      </c>
    </row>
    <row r="140" spans="1:14" x14ac:dyDescent="0.3">
      <c r="B140" s="114" t="s">
        <v>234</v>
      </c>
    </row>
    <row r="148" spans="1:14" x14ac:dyDescent="0.3">
      <c r="A148" s="114" t="s">
        <v>173</v>
      </c>
      <c r="B148" s="117" t="s">
        <v>78</v>
      </c>
      <c r="C148" s="117" t="s">
        <v>267</v>
      </c>
      <c r="K148" s="118" t="s">
        <v>228</v>
      </c>
      <c r="L148" s="118" t="s">
        <v>229</v>
      </c>
      <c r="M148" s="118" t="s">
        <v>230</v>
      </c>
      <c r="N148" s="118" t="s">
        <v>231</v>
      </c>
    </row>
    <row r="149" spans="1:14" x14ac:dyDescent="0.3">
      <c r="A149" s="115" t="s">
        <v>109</v>
      </c>
      <c r="B149" s="115" t="s">
        <v>232</v>
      </c>
      <c r="C149" s="115">
        <f>SUM(K149:K153)</f>
        <v>55</v>
      </c>
      <c r="J149" s="115" t="s">
        <v>262</v>
      </c>
      <c r="L149" s="115">
        <f>29+50</f>
        <v>79</v>
      </c>
    </row>
    <row r="150" spans="1:14" x14ac:dyDescent="0.3">
      <c r="B150" s="115" t="s">
        <v>229</v>
      </c>
      <c r="C150" s="115">
        <f>SUM(L149:L152)</f>
        <v>305</v>
      </c>
      <c r="J150" s="115" t="s">
        <v>263</v>
      </c>
      <c r="L150" s="115">
        <v>38</v>
      </c>
    </row>
    <row r="151" spans="1:14" x14ac:dyDescent="0.3">
      <c r="B151" s="115" t="s">
        <v>230</v>
      </c>
      <c r="C151" s="115">
        <v>0</v>
      </c>
      <c r="J151" s="115" t="s">
        <v>264</v>
      </c>
      <c r="L151" s="115">
        <v>58</v>
      </c>
    </row>
    <row r="152" spans="1:14" x14ac:dyDescent="0.3">
      <c r="B152" s="115" t="s">
        <v>231</v>
      </c>
      <c r="J152" s="115" t="s">
        <v>265</v>
      </c>
      <c r="L152" s="115">
        <f>30+50+50</f>
        <v>130</v>
      </c>
    </row>
    <row r="153" spans="1:14" x14ac:dyDescent="0.3">
      <c r="B153" s="114" t="s">
        <v>234</v>
      </c>
      <c r="J153" s="115" t="s">
        <v>266</v>
      </c>
      <c r="K153" s="115">
        <v>55</v>
      </c>
    </row>
    <row r="159" spans="1:14" x14ac:dyDescent="0.3">
      <c r="A159" s="114" t="s">
        <v>180</v>
      </c>
      <c r="B159" s="117" t="s">
        <v>78</v>
      </c>
      <c r="C159" s="117" t="s">
        <v>236</v>
      </c>
      <c r="K159" s="118" t="s">
        <v>228</v>
      </c>
      <c r="L159" s="118" t="s">
        <v>229</v>
      </c>
      <c r="M159" s="118" t="s">
        <v>230</v>
      </c>
      <c r="N159" s="118" t="s">
        <v>231</v>
      </c>
    </row>
    <row r="160" spans="1:14" x14ac:dyDescent="0.3">
      <c r="A160" s="115" t="s">
        <v>109</v>
      </c>
      <c r="B160" s="115" t="s">
        <v>232</v>
      </c>
      <c r="C160" s="115">
        <f>SUM(K160:K162)</f>
        <v>1005</v>
      </c>
      <c r="J160" s="115" t="s">
        <v>248</v>
      </c>
      <c r="K160" s="115">
        <f>60+130+70+130+55+150+80</f>
        <v>675</v>
      </c>
      <c r="L160" s="115">
        <f>164+85</f>
        <v>249</v>
      </c>
      <c r="M160" s="115">
        <v>0</v>
      </c>
    </row>
    <row r="161" spans="1:14" x14ac:dyDescent="0.3">
      <c r="B161" s="115" t="s">
        <v>229</v>
      </c>
      <c r="C161" s="115">
        <f>SUM(L160:L162)</f>
        <v>4073</v>
      </c>
      <c r="J161" s="115" t="s">
        <v>251</v>
      </c>
      <c r="K161" s="115">
        <f>80+150</f>
        <v>230</v>
      </c>
      <c r="L161" s="115">
        <f>816+85+250+160</f>
        <v>1311</v>
      </c>
      <c r="M161" s="115">
        <v>0</v>
      </c>
    </row>
    <row r="162" spans="1:14" x14ac:dyDescent="0.3">
      <c r="B162" s="115" t="s">
        <v>230</v>
      </c>
      <c r="C162" s="115">
        <v>80</v>
      </c>
      <c r="J162" s="115" t="s">
        <v>253</v>
      </c>
      <c r="K162" s="115">
        <v>100</v>
      </c>
      <c r="L162" s="115">
        <f>650+1060+703+100</f>
        <v>2513</v>
      </c>
      <c r="M162" s="115">
        <v>80</v>
      </c>
    </row>
    <row r="163" spans="1:14" x14ac:dyDescent="0.3">
      <c r="B163" s="115" t="s">
        <v>231</v>
      </c>
    </row>
    <row r="164" spans="1:14" x14ac:dyDescent="0.3">
      <c r="B164" s="114" t="s">
        <v>234</v>
      </c>
    </row>
    <row r="171" spans="1:14" x14ac:dyDescent="0.3">
      <c r="A171" s="114" t="s">
        <v>186</v>
      </c>
      <c r="B171" s="117" t="s">
        <v>78</v>
      </c>
      <c r="C171" s="117" t="s">
        <v>236</v>
      </c>
      <c r="K171" s="118" t="s">
        <v>228</v>
      </c>
      <c r="L171" s="118" t="s">
        <v>229</v>
      </c>
      <c r="M171" s="118" t="s">
        <v>230</v>
      </c>
      <c r="N171" s="118" t="s">
        <v>231</v>
      </c>
    </row>
    <row r="172" spans="1:14" x14ac:dyDescent="0.3">
      <c r="A172" s="115" t="s">
        <v>154</v>
      </c>
      <c r="B172" s="115" t="s">
        <v>232</v>
      </c>
      <c r="C172" s="115">
        <f>SUM(K172:K174)</f>
        <v>7005</v>
      </c>
      <c r="J172" s="115" t="s">
        <v>249</v>
      </c>
      <c r="K172" s="115">
        <v>0</v>
      </c>
      <c r="L172" s="115">
        <v>319</v>
      </c>
      <c r="M172" s="115">
        <v>347</v>
      </c>
    </row>
    <row r="173" spans="1:14" x14ac:dyDescent="0.3">
      <c r="B173" s="115" t="s">
        <v>229</v>
      </c>
      <c r="C173" s="115">
        <f>L172:L174</f>
        <v>1753</v>
      </c>
      <c r="J173" s="115" t="s">
        <v>250</v>
      </c>
      <c r="K173" s="115">
        <f>2418</f>
        <v>2418</v>
      </c>
      <c r="L173" s="115">
        <v>1753</v>
      </c>
      <c r="M173" s="115">
        <v>0</v>
      </c>
    </row>
    <row r="174" spans="1:14" x14ac:dyDescent="0.3">
      <c r="B174" s="115" t="s">
        <v>230</v>
      </c>
      <c r="C174" s="115">
        <f>SUM(M172:M174)</f>
        <v>1012</v>
      </c>
      <c r="J174" s="115" t="s">
        <v>243</v>
      </c>
      <c r="K174" s="115">
        <f>786+3259+542</f>
        <v>4587</v>
      </c>
      <c r="L174" s="115">
        <v>0</v>
      </c>
      <c r="M174" s="115">
        <v>665</v>
      </c>
    </row>
    <row r="175" spans="1:14" x14ac:dyDescent="0.3">
      <c r="B175" s="115" t="s">
        <v>231</v>
      </c>
    </row>
    <row r="176" spans="1:14" x14ac:dyDescent="0.3">
      <c r="B176" s="114" t="s">
        <v>234</v>
      </c>
    </row>
    <row r="182" spans="1:14" x14ac:dyDescent="0.3">
      <c r="A182" s="114" t="s">
        <v>268</v>
      </c>
      <c r="B182" s="117" t="s">
        <v>78</v>
      </c>
      <c r="C182" s="117" t="s">
        <v>269</v>
      </c>
      <c r="K182" s="118" t="s">
        <v>228</v>
      </c>
      <c r="L182" s="118" t="s">
        <v>229</v>
      </c>
      <c r="M182" s="118" t="s">
        <v>230</v>
      </c>
      <c r="N182" s="118" t="s">
        <v>231</v>
      </c>
    </row>
    <row r="183" spans="1:14" x14ac:dyDescent="0.3">
      <c r="A183" s="115" t="s">
        <v>141</v>
      </c>
      <c r="B183" s="115" t="s">
        <v>232</v>
      </c>
      <c r="C183" s="115">
        <v>0</v>
      </c>
      <c r="J183" s="115" t="s">
        <v>286</v>
      </c>
      <c r="K183" s="115">
        <v>0</v>
      </c>
      <c r="L183" s="115">
        <v>0</v>
      </c>
      <c r="M183" s="115">
        <v>1</v>
      </c>
    </row>
    <row r="184" spans="1:14" x14ac:dyDescent="0.3">
      <c r="B184" s="115" t="s">
        <v>229</v>
      </c>
      <c r="C184" s="115">
        <v>0</v>
      </c>
    </row>
    <row r="185" spans="1:14" x14ac:dyDescent="0.3">
      <c r="B185" s="115" t="s">
        <v>230</v>
      </c>
      <c r="C185" s="115">
        <v>1</v>
      </c>
    </row>
    <row r="186" spans="1:14" x14ac:dyDescent="0.3">
      <c r="B186" s="115" t="s">
        <v>231</v>
      </c>
    </row>
    <row r="187" spans="1:14" x14ac:dyDescent="0.3">
      <c r="B187" s="114" t="s">
        <v>234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view="pageLayout" zoomScaleNormal="100" workbookViewId="0">
      <selection activeCell="A8" sqref="A8:H10"/>
    </sheetView>
  </sheetViews>
  <sheetFormatPr baseColWidth="10" defaultRowHeight="15.6" x14ac:dyDescent="0.3"/>
  <cols>
    <col min="1" max="1" width="9.69921875" customWidth="1"/>
    <col min="2" max="2" width="10.19921875" customWidth="1"/>
    <col min="3" max="3" width="10.09765625" customWidth="1"/>
    <col min="4" max="4" width="10.3984375" customWidth="1"/>
    <col min="5" max="5" width="10.69921875" customWidth="1"/>
    <col min="6" max="6" width="10.19921875" customWidth="1"/>
  </cols>
  <sheetData>
    <row r="1" spans="1:8" ht="16.2" thickBot="1" x14ac:dyDescent="0.35"/>
    <row r="2" spans="1:8" ht="18" x14ac:dyDescent="0.35">
      <c r="A2" s="83" t="s">
        <v>96</v>
      </c>
      <c r="B2" s="84"/>
      <c r="C2" s="84"/>
      <c r="D2" s="84"/>
      <c r="E2" s="84"/>
      <c r="F2" s="84"/>
      <c r="G2" s="84"/>
      <c r="H2" s="85"/>
    </row>
    <row r="3" spans="1:8" x14ac:dyDescent="0.3">
      <c r="A3" s="86" t="s">
        <v>61</v>
      </c>
      <c r="B3" s="87"/>
      <c r="C3" s="87"/>
      <c r="D3" s="87"/>
      <c r="E3" s="87"/>
      <c r="F3" s="87"/>
      <c r="G3" s="87"/>
      <c r="H3" s="88"/>
    </row>
    <row r="4" spans="1:8" x14ac:dyDescent="0.3">
      <c r="A4" s="71" t="s">
        <v>63</v>
      </c>
      <c r="B4" s="72"/>
      <c r="C4" s="72"/>
      <c r="D4" s="72"/>
      <c r="E4" s="72"/>
      <c r="F4" s="23"/>
      <c r="G4" s="23" t="s">
        <v>66</v>
      </c>
      <c r="H4" s="24"/>
    </row>
    <row r="5" spans="1:8" x14ac:dyDescent="0.3">
      <c r="A5" s="65" t="s">
        <v>64</v>
      </c>
      <c r="B5" s="66"/>
      <c r="C5" s="25" t="s">
        <v>65</v>
      </c>
      <c r="D5" s="25" t="s">
        <v>84</v>
      </c>
      <c r="E5" s="25" t="s">
        <v>85</v>
      </c>
      <c r="F5" s="66" t="s">
        <v>67</v>
      </c>
      <c r="G5" s="66"/>
      <c r="H5" s="26" t="s">
        <v>68</v>
      </c>
    </row>
    <row r="6" spans="1:8" x14ac:dyDescent="0.3">
      <c r="A6" s="65"/>
      <c r="B6" s="66"/>
      <c r="C6" s="25" t="s">
        <v>90</v>
      </c>
      <c r="D6" s="27"/>
      <c r="E6" s="27"/>
      <c r="F6" s="66" t="s">
        <v>90</v>
      </c>
      <c r="G6" s="66"/>
      <c r="H6" s="28"/>
    </row>
    <row r="7" spans="1:8" x14ac:dyDescent="0.3">
      <c r="A7" s="71" t="s">
        <v>69</v>
      </c>
      <c r="B7" s="72"/>
      <c r="C7" s="72"/>
      <c r="D7" s="72"/>
      <c r="E7" s="72"/>
      <c r="F7" s="72"/>
      <c r="G7" s="72"/>
      <c r="H7" s="73"/>
    </row>
    <row r="8" spans="1:8" x14ac:dyDescent="0.3">
      <c r="A8" s="80" t="s">
        <v>97</v>
      </c>
      <c r="B8" s="81"/>
      <c r="C8" s="81"/>
      <c r="D8" s="81"/>
      <c r="E8" s="81"/>
      <c r="F8" s="81"/>
      <c r="G8" s="81"/>
      <c r="H8" s="82"/>
    </row>
    <row r="9" spans="1:8" x14ac:dyDescent="0.3">
      <c r="A9" s="80"/>
      <c r="B9" s="81"/>
      <c r="C9" s="81"/>
      <c r="D9" s="81"/>
      <c r="E9" s="81"/>
      <c r="F9" s="81"/>
      <c r="G9" s="81"/>
      <c r="H9" s="82"/>
    </row>
    <row r="10" spans="1:8" x14ac:dyDescent="0.3">
      <c r="A10" s="80"/>
      <c r="B10" s="81"/>
      <c r="C10" s="81"/>
      <c r="D10" s="81"/>
      <c r="E10" s="81"/>
      <c r="F10" s="81"/>
      <c r="G10" s="81"/>
      <c r="H10" s="82"/>
    </row>
    <row r="11" spans="1:8" x14ac:dyDescent="0.3">
      <c r="A11" s="71" t="s">
        <v>70</v>
      </c>
      <c r="B11" s="72"/>
      <c r="C11" s="72"/>
      <c r="D11" s="72"/>
      <c r="E11" s="72"/>
      <c r="F11" s="72"/>
      <c r="G11" s="72"/>
      <c r="H11" s="73"/>
    </row>
    <row r="12" spans="1:8" x14ac:dyDescent="0.3">
      <c r="A12" s="74" t="s">
        <v>98</v>
      </c>
      <c r="B12" s="75"/>
      <c r="C12" s="75"/>
      <c r="D12" s="75"/>
      <c r="E12" s="75"/>
      <c r="F12" s="75"/>
      <c r="G12" s="75"/>
      <c r="H12" s="76"/>
    </row>
    <row r="13" spans="1:8" x14ac:dyDescent="0.3">
      <c r="A13" s="74"/>
      <c r="B13" s="75"/>
      <c r="C13" s="75"/>
      <c r="D13" s="75"/>
      <c r="E13" s="75"/>
      <c r="F13" s="75"/>
      <c r="G13" s="75"/>
      <c r="H13" s="76"/>
    </row>
    <row r="14" spans="1:8" x14ac:dyDescent="0.3">
      <c r="A14" s="74"/>
      <c r="B14" s="75"/>
      <c r="C14" s="75"/>
      <c r="D14" s="75"/>
      <c r="E14" s="75"/>
      <c r="F14" s="75"/>
      <c r="G14" s="75"/>
      <c r="H14" s="76"/>
    </row>
    <row r="15" spans="1:8" x14ac:dyDescent="0.3">
      <c r="A15" s="71" t="s">
        <v>71</v>
      </c>
      <c r="B15" s="72"/>
      <c r="C15" s="72"/>
      <c r="D15" s="72"/>
      <c r="E15" s="72" t="s">
        <v>72</v>
      </c>
      <c r="F15" s="72"/>
      <c r="G15" s="72"/>
      <c r="H15" s="73"/>
    </row>
    <row r="16" spans="1:8" x14ac:dyDescent="0.3">
      <c r="A16" s="65" t="s">
        <v>99</v>
      </c>
      <c r="B16" s="66"/>
      <c r="C16" s="66"/>
      <c r="D16" s="66"/>
      <c r="E16" s="66" t="s">
        <v>89</v>
      </c>
      <c r="F16" s="66"/>
      <c r="G16" s="66"/>
      <c r="H16" s="67"/>
    </row>
    <row r="17" spans="1:8" x14ac:dyDescent="0.3">
      <c r="A17" s="68" t="s">
        <v>73</v>
      </c>
      <c r="B17" s="69"/>
      <c r="C17" s="69"/>
      <c r="D17" s="69"/>
      <c r="E17" s="69" t="s">
        <v>74</v>
      </c>
      <c r="F17" s="69"/>
      <c r="G17" s="69"/>
      <c r="H17" s="70"/>
    </row>
    <row r="18" spans="1:8" x14ac:dyDescent="0.3">
      <c r="A18" s="30" t="s">
        <v>83</v>
      </c>
      <c r="B18" s="25" t="s">
        <v>75</v>
      </c>
      <c r="C18" s="25" t="s">
        <v>76</v>
      </c>
      <c r="D18" s="25" t="s">
        <v>77</v>
      </c>
      <c r="E18" s="25" t="s">
        <v>83</v>
      </c>
      <c r="F18" s="25" t="s">
        <v>75</v>
      </c>
      <c r="G18" s="25" t="s">
        <v>76</v>
      </c>
      <c r="H18" s="26" t="s">
        <v>78</v>
      </c>
    </row>
    <row r="19" spans="1:8" x14ac:dyDescent="0.3">
      <c r="A19" s="31">
        <v>-0.24</v>
      </c>
      <c r="B19" s="27">
        <v>36925</v>
      </c>
      <c r="C19" s="27">
        <v>2019</v>
      </c>
      <c r="D19" s="27" t="s">
        <v>89</v>
      </c>
      <c r="E19" s="32">
        <v>0.08</v>
      </c>
      <c r="F19" s="27"/>
      <c r="G19" s="27">
        <v>2021</v>
      </c>
      <c r="H19" s="28" t="s">
        <v>89</v>
      </c>
    </row>
    <row r="20" spans="1:8" x14ac:dyDescent="0.3">
      <c r="A20" s="71" t="s">
        <v>79</v>
      </c>
      <c r="B20" s="72"/>
      <c r="C20" s="72"/>
      <c r="D20" s="72"/>
      <c r="E20" s="72"/>
      <c r="F20" s="72"/>
      <c r="G20" s="72"/>
      <c r="H20" s="73"/>
    </row>
    <row r="21" spans="1:8" x14ac:dyDescent="0.3">
      <c r="A21" s="74" t="s">
        <v>28</v>
      </c>
      <c r="B21" s="75"/>
      <c r="C21" s="75"/>
      <c r="D21" s="75"/>
      <c r="E21" s="75"/>
      <c r="F21" s="75"/>
      <c r="G21" s="75"/>
      <c r="H21" s="76"/>
    </row>
    <row r="22" spans="1:8" x14ac:dyDescent="0.3">
      <c r="A22" s="74"/>
      <c r="B22" s="75"/>
      <c r="C22" s="75"/>
      <c r="D22" s="75"/>
      <c r="E22" s="75"/>
      <c r="F22" s="75"/>
      <c r="G22" s="75"/>
      <c r="H22" s="76"/>
    </row>
    <row r="23" spans="1:8" x14ac:dyDescent="0.3">
      <c r="A23" s="71" t="s">
        <v>80</v>
      </c>
      <c r="B23" s="72"/>
      <c r="C23" s="72"/>
      <c r="D23" s="72"/>
      <c r="E23" s="72"/>
      <c r="F23" s="72"/>
      <c r="G23" s="72"/>
      <c r="H23" s="73"/>
    </row>
    <row r="24" spans="1:8" x14ac:dyDescent="0.3">
      <c r="A24" s="65" t="s">
        <v>81</v>
      </c>
      <c r="B24" s="66"/>
      <c r="C24" s="66"/>
      <c r="D24" s="66"/>
      <c r="E24" s="66" t="s">
        <v>82</v>
      </c>
      <c r="F24" s="66"/>
      <c r="G24" s="66"/>
      <c r="H24" s="67"/>
    </row>
    <row r="25" spans="1:8" ht="16.2" thickBot="1" x14ac:dyDescent="0.35">
      <c r="A25" s="77" t="s">
        <v>90</v>
      </c>
      <c r="B25" s="78"/>
      <c r="C25" s="78"/>
      <c r="D25" s="78"/>
      <c r="E25" s="78"/>
      <c r="F25" s="78"/>
      <c r="G25" s="78"/>
      <c r="H25" s="79"/>
    </row>
    <row r="26" spans="1:8" x14ac:dyDescent="0.3">
      <c r="A26" s="46" t="s">
        <v>96</v>
      </c>
      <c r="B26" s="46"/>
      <c r="C26" s="46"/>
      <c r="D26" s="46"/>
      <c r="E26" s="46"/>
      <c r="F26" s="46"/>
      <c r="G26" s="46"/>
      <c r="H26" s="46"/>
    </row>
  </sheetData>
  <mergeCells count="25">
    <mergeCell ref="A6:B6"/>
    <mergeCell ref="F6:G6"/>
    <mergeCell ref="A2:H2"/>
    <mergeCell ref="A3:H3"/>
    <mergeCell ref="A4:E4"/>
    <mergeCell ref="A5:B5"/>
    <mergeCell ref="F5:G5"/>
    <mergeCell ref="A7:H7"/>
    <mergeCell ref="A8:H10"/>
    <mergeCell ref="A11:H11"/>
    <mergeCell ref="A12:H14"/>
    <mergeCell ref="A15:D15"/>
    <mergeCell ref="E15:H15"/>
    <mergeCell ref="A26:H26"/>
    <mergeCell ref="A16:D16"/>
    <mergeCell ref="E16:H16"/>
    <mergeCell ref="A17:D17"/>
    <mergeCell ref="E17:H17"/>
    <mergeCell ref="A20:H20"/>
    <mergeCell ref="A21:H22"/>
    <mergeCell ref="A23:H23"/>
    <mergeCell ref="A24:D24"/>
    <mergeCell ref="E24:H24"/>
    <mergeCell ref="A25:D25"/>
    <mergeCell ref="E25:H25"/>
  </mergeCells>
  <pageMargins left="0.7" right="0.7" top="0.75" bottom="0.75" header="0.3" footer="0.3"/>
  <pageSetup orientation="portrait" r:id="rId1"/>
  <headerFooter scaleWithDoc="0">
    <oddHeader>&amp;L&amp;G&amp;R&amp;10Indicadores de Resultados 
Tercer Trimestre del Ejercicio 2021</oddHeader>
    <oddFooter>&amp;C&amp;10Consejo de Ciencia y Tecnología del Estado de Durango 
Fortalecimiento, desarrollo y promoción de la ciencia, la tecnología y la innovación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view="pageLayout" zoomScaleNormal="100" workbookViewId="0">
      <selection activeCell="F19" sqref="F19"/>
    </sheetView>
  </sheetViews>
  <sheetFormatPr baseColWidth="10" defaultRowHeight="15.6" x14ac:dyDescent="0.3"/>
  <cols>
    <col min="1" max="1" width="9.69921875" customWidth="1"/>
    <col min="2" max="2" width="10.19921875" customWidth="1"/>
    <col min="3" max="3" width="10.09765625" customWidth="1"/>
    <col min="4" max="4" width="10.3984375" customWidth="1"/>
    <col min="5" max="5" width="10.69921875" customWidth="1"/>
    <col min="6" max="6" width="10.19921875" customWidth="1"/>
  </cols>
  <sheetData>
    <row r="1" spans="1:8" ht="16.2" thickBot="1" x14ac:dyDescent="0.35"/>
    <row r="2" spans="1:8" ht="18" x14ac:dyDescent="0.35">
      <c r="A2" s="83" t="s">
        <v>104</v>
      </c>
      <c r="B2" s="84"/>
      <c r="C2" s="84"/>
      <c r="D2" s="84"/>
      <c r="E2" s="84"/>
      <c r="F2" s="84"/>
      <c r="G2" s="84"/>
      <c r="H2" s="85"/>
    </row>
    <row r="3" spans="1:8" x14ac:dyDescent="0.3">
      <c r="A3" s="86" t="s">
        <v>61</v>
      </c>
      <c r="B3" s="87"/>
      <c r="C3" s="87"/>
      <c r="D3" s="87"/>
      <c r="E3" s="87"/>
      <c r="F3" s="87"/>
      <c r="G3" s="87"/>
      <c r="H3" s="88"/>
    </row>
    <row r="4" spans="1:8" x14ac:dyDescent="0.3">
      <c r="A4" s="71" t="s">
        <v>63</v>
      </c>
      <c r="B4" s="72"/>
      <c r="C4" s="72"/>
      <c r="D4" s="72"/>
      <c r="E4" s="72"/>
      <c r="F4" s="89" t="s">
        <v>66</v>
      </c>
      <c r="G4" s="90"/>
      <c r="H4" s="91"/>
    </row>
    <row r="5" spans="1:8" x14ac:dyDescent="0.3">
      <c r="A5" s="65" t="s">
        <v>64</v>
      </c>
      <c r="B5" s="66"/>
      <c r="C5" s="25" t="s">
        <v>65</v>
      </c>
      <c r="D5" s="25" t="s">
        <v>84</v>
      </c>
      <c r="E5" s="25" t="s">
        <v>85</v>
      </c>
      <c r="F5" s="66" t="s">
        <v>67</v>
      </c>
      <c r="G5" s="66"/>
      <c r="H5" s="26" t="s">
        <v>68</v>
      </c>
    </row>
    <row r="6" spans="1:8" x14ac:dyDescent="0.3">
      <c r="A6" s="65" t="s">
        <v>90</v>
      </c>
      <c r="B6" s="66"/>
      <c r="C6" s="27"/>
      <c r="D6" s="27"/>
      <c r="E6" s="27"/>
      <c r="F6" s="66"/>
      <c r="G6" s="66"/>
      <c r="H6" s="26" t="s">
        <v>90</v>
      </c>
    </row>
    <row r="7" spans="1:8" x14ac:dyDescent="0.3">
      <c r="A7" s="71" t="s">
        <v>69</v>
      </c>
      <c r="B7" s="72"/>
      <c r="C7" s="72"/>
      <c r="D7" s="72"/>
      <c r="E7" s="72"/>
      <c r="F7" s="72"/>
      <c r="G7" s="72"/>
      <c r="H7" s="73"/>
    </row>
    <row r="8" spans="1:8" x14ac:dyDescent="0.3">
      <c r="A8" s="74" t="s">
        <v>106</v>
      </c>
      <c r="B8" s="75"/>
      <c r="C8" s="75"/>
      <c r="D8" s="75"/>
      <c r="E8" s="75"/>
      <c r="F8" s="75"/>
      <c r="G8" s="75"/>
      <c r="H8" s="76"/>
    </row>
    <row r="9" spans="1:8" x14ac:dyDescent="0.3">
      <c r="A9" s="74"/>
      <c r="B9" s="75"/>
      <c r="C9" s="75"/>
      <c r="D9" s="75"/>
      <c r="E9" s="75"/>
      <c r="F9" s="75"/>
      <c r="G9" s="75"/>
      <c r="H9" s="76"/>
    </row>
    <row r="10" spans="1:8" x14ac:dyDescent="0.3">
      <c r="A10" s="74"/>
      <c r="B10" s="75"/>
      <c r="C10" s="75"/>
      <c r="D10" s="75"/>
      <c r="E10" s="75"/>
      <c r="F10" s="75"/>
      <c r="G10" s="75"/>
      <c r="H10" s="76"/>
    </row>
    <row r="11" spans="1:8" x14ac:dyDescent="0.3">
      <c r="A11" s="71" t="s">
        <v>70</v>
      </c>
      <c r="B11" s="72"/>
      <c r="C11" s="72"/>
      <c r="D11" s="72"/>
      <c r="E11" s="72"/>
      <c r="F11" s="72"/>
      <c r="G11" s="72"/>
      <c r="H11" s="73"/>
    </row>
    <row r="12" spans="1:8" x14ac:dyDescent="0.3">
      <c r="A12" s="74" t="s">
        <v>107</v>
      </c>
      <c r="B12" s="75"/>
      <c r="C12" s="75"/>
      <c r="D12" s="75"/>
      <c r="E12" s="75"/>
      <c r="F12" s="75"/>
      <c r="G12" s="75"/>
      <c r="H12" s="76"/>
    </row>
    <row r="13" spans="1:8" x14ac:dyDescent="0.3">
      <c r="A13" s="74"/>
      <c r="B13" s="75"/>
      <c r="C13" s="75"/>
      <c r="D13" s="75"/>
      <c r="E13" s="75"/>
      <c r="F13" s="75"/>
      <c r="G13" s="75"/>
      <c r="H13" s="76"/>
    </row>
    <row r="14" spans="1:8" x14ac:dyDescent="0.3">
      <c r="A14" s="74"/>
      <c r="B14" s="75"/>
      <c r="C14" s="75"/>
      <c r="D14" s="75"/>
      <c r="E14" s="75"/>
      <c r="F14" s="75"/>
      <c r="G14" s="75"/>
      <c r="H14" s="76"/>
    </row>
    <row r="15" spans="1:8" x14ac:dyDescent="0.3">
      <c r="A15" s="71" t="s">
        <v>71</v>
      </c>
      <c r="B15" s="72"/>
      <c r="C15" s="72"/>
      <c r="D15" s="72"/>
      <c r="E15" s="72" t="s">
        <v>72</v>
      </c>
      <c r="F15" s="72"/>
      <c r="G15" s="72"/>
      <c r="H15" s="73"/>
    </row>
    <row r="16" spans="1:8" x14ac:dyDescent="0.3">
      <c r="A16" s="65" t="s">
        <v>108</v>
      </c>
      <c r="B16" s="66"/>
      <c r="C16" s="66"/>
      <c r="D16" s="66"/>
      <c r="E16" s="66" t="s">
        <v>109</v>
      </c>
      <c r="F16" s="66"/>
      <c r="G16" s="66"/>
      <c r="H16" s="67"/>
    </row>
    <row r="17" spans="1:8" x14ac:dyDescent="0.3">
      <c r="A17" s="68" t="s">
        <v>73</v>
      </c>
      <c r="B17" s="69"/>
      <c r="C17" s="69"/>
      <c r="D17" s="69"/>
      <c r="E17" s="69" t="s">
        <v>74</v>
      </c>
      <c r="F17" s="69"/>
      <c r="G17" s="69"/>
      <c r="H17" s="70"/>
    </row>
    <row r="18" spans="1:8" x14ac:dyDescent="0.3">
      <c r="A18" s="30" t="s">
        <v>83</v>
      </c>
      <c r="B18" s="25" t="s">
        <v>75</v>
      </c>
      <c r="C18" s="25" t="s">
        <v>76</v>
      </c>
      <c r="D18" s="25" t="s">
        <v>77</v>
      </c>
      <c r="E18" s="25" t="s">
        <v>83</v>
      </c>
      <c r="F18" s="25" t="s">
        <v>75</v>
      </c>
      <c r="G18" s="25" t="s">
        <v>76</v>
      </c>
      <c r="H18" s="26" t="s">
        <v>78</v>
      </c>
    </row>
    <row r="19" spans="1:8" x14ac:dyDescent="0.3">
      <c r="A19" s="33" t="s">
        <v>110</v>
      </c>
      <c r="B19" s="27">
        <v>0</v>
      </c>
      <c r="C19" s="36" t="s">
        <v>131</v>
      </c>
      <c r="D19" s="27" t="s">
        <v>109</v>
      </c>
      <c r="E19" s="27" t="s">
        <v>110</v>
      </c>
      <c r="F19" s="27">
        <v>19</v>
      </c>
      <c r="G19" s="36" t="s">
        <v>116</v>
      </c>
      <c r="H19" s="28" t="s">
        <v>109</v>
      </c>
    </row>
    <row r="20" spans="1:8" x14ac:dyDescent="0.3">
      <c r="A20" s="30" t="s">
        <v>83</v>
      </c>
      <c r="B20" s="25" t="s">
        <v>75</v>
      </c>
      <c r="C20" s="25" t="s">
        <v>76</v>
      </c>
      <c r="D20" s="25" t="s">
        <v>77</v>
      </c>
      <c r="E20" s="25" t="s">
        <v>83</v>
      </c>
      <c r="F20" s="25" t="s">
        <v>75</v>
      </c>
      <c r="G20" s="25" t="s">
        <v>76</v>
      </c>
      <c r="H20" s="26" t="s">
        <v>78</v>
      </c>
    </row>
    <row r="21" spans="1:8" x14ac:dyDescent="0.3">
      <c r="A21" s="33" t="s">
        <v>110</v>
      </c>
      <c r="B21" s="27">
        <v>0</v>
      </c>
      <c r="C21" s="36" t="s">
        <v>132</v>
      </c>
      <c r="D21" s="27" t="s">
        <v>109</v>
      </c>
      <c r="E21" s="27" t="s">
        <v>110</v>
      </c>
      <c r="F21" s="27"/>
      <c r="G21" s="36" t="s">
        <v>115</v>
      </c>
      <c r="H21" s="28" t="s">
        <v>109</v>
      </c>
    </row>
    <row r="22" spans="1:8" x14ac:dyDescent="0.3">
      <c r="A22" s="71" t="s">
        <v>79</v>
      </c>
      <c r="B22" s="72"/>
      <c r="C22" s="72"/>
      <c r="D22" s="72"/>
      <c r="E22" s="72"/>
      <c r="F22" s="72"/>
      <c r="G22" s="72"/>
      <c r="H22" s="73"/>
    </row>
    <row r="23" spans="1:8" x14ac:dyDescent="0.3">
      <c r="A23" s="74" t="s">
        <v>28</v>
      </c>
      <c r="B23" s="75"/>
      <c r="C23" s="75"/>
      <c r="D23" s="75"/>
      <c r="E23" s="75"/>
      <c r="F23" s="75"/>
      <c r="G23" s="75"/>
      <c r="H23" s="76"/>
    </row>
    <row r="24" spans="1:8" x14ac:dyDescent="0.3">
      <c r="A24" s="74"/>
      <c r="B24" s="75"/>
      <c r="C24" s="75"/>
      <c r="D24" s="75"/>
      <c r="E24" s="75"/>
      <c r="F24" s="75"/>
      <c r="G24" s="75"/>
      <c r="H24" s="76"/>
    </row>
    <row r="25" spans="1:8" x14ac:dyDescent="0.3">
      <c r="A25" s="71" t="s">
        <v>80</v>
      </c>
      <c r="B25" s="72"/>
      <c r="C25" s="72"/>
      <c r="D25" s="72"/>
      <c r="E25" s="72"/>
      <c r="F25" s="72"/>
      <c r="G25" s="72"/>
      <c r="H25" s="73"/>
    </row>
    <row r="26" spans="1:8" x14ac:dyDescent="0.3">
      <c r="A26" s="65" t="s">
        <v>81</v>
      </c>
      <c r="B26" s="66"/>
      <c r="C26" s="66"/>
      <c r="D26" s="66"/>
      <c r="E26" s="66" t="s">
        <v>82</v>
      </c>
      <c r="F26" s="66"/>
      <c r="G26" s="66"/>
      <c r="H26" s="67"/>
    </row>
    <row r="27" spans="1:8" ht="16.2" thickBot="1" x14ac:dyDescent="0.35">
      <c r="A27" s="77" t="s">
        <v>90</v>
      </c>
      <c r="B27" s="78"/>
      <c r="C27" s="78"/>
      <c r="D27" s="78"/>
      <c r="E27" s="78"/>
      <c r="F27" s="78"/>
      <c r="G27" s="78"/>
      <c r="H27" s="79"/>
    </row>
    <row r="28" spans="1:8" x14ac:dyDescent="0.3">
      <c r="A28" s="46" t="s">
        <v>105</v>
      </c>
      <c r="B28" s="46"/>
      <c r="C28" s="46"/>
      <c r="D28" s="46"/>
      <c r="E28" s="46"/>
      <c r="F28" s="46"/>
      <c r="G28" s="46"/>
      <c r="H28" s="46"/>
    </row>
  </sheetData>
  <mergeCells count="26">
    <mergeCell ref="A6:B6"/>
    <mergeCell ref="F6:G6"/>
    <mergeCell ref="F4:H4"/>
    <mergeCell ref="A2:H2"/>
    <mergeCell ref="A3:H3"/>
    <mergeCell ref="A4:E4"/>
    <mergeCell ref="A5:B5"/>
    <mergeCell ref="F5:G5"/>
    <mergeCell ref="A7:H7"/>
    <mergeCell ref="A8:H10"/>
    <mergeCell ref="A11:H11"/>
    <mergeCell ref="A12:H14"/>
    <mergeCell ref="A15:D15"/>
    <mergeCell ref="E15:H15"/>
    <mergeCell ref="A28:H28"/>
    <mergeCell ref="A16:D16"/>
    <mergeCell ref="E16:H16"/>
    <mergeCell ref="A17:D17"/>
    <mergeCell ref="E17:H17"/>
    <mergeCell ref="A22:H22"/>
    <mergeCell ref="A23:H24"/>
    <mergeCell ref="A25:H25"/>
    <mergeCell ref="A26:D26"/>
    <mergeCell ref="E26:H26"/>
    <mergeCell ref="A27:D27"/>
    <mergeCell ref="E27:H27"/>
  </mergeCells>
  <pageMargins left="0.7" right="0.7" top="0.75" bottom="0.75" header="0.3" footer="0.3"/>
  <pageSetup orientation="portrait" r:id="rId1"/>
  <headerFooter scaleWithDoc="0">
    <oddHeader>&amp;L&amp;G&amp;R&amp;10Indicadores de Resultados 
Tercer Trimestre del Ejercicio 2021</oddHeader>
    <oddFooter>&amp;C&amp;10Consejo de Ciencia y Tecnología del Estado de Durango 
Fortalecimiento, desarrollo y promoción de la ciencia, la tecnología y la innovación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view="pageLayout" zoomScaleNormal="100" workbookViewId="0">
      <selection activeCell="A8" sqref="A8:H10"/>
    </sheetView>
  </sheetViews>
  <sheetFormatPr baseColWidth="10" defaultRowHeight="15.6" x14ac:dyDescent="0.3"/>
  <cols>
    <col min="1" max="1" width="9.69921875" customWidth="1"/>
    <col min="2" max="2" width="10.19921875" customWidth="1"/>
    <col min="3" max="3" width="10.09765625" customWidth="1"/>
    <col min="4" max="4" width="10.3984375" customWidth="1"/>
    <col min="5" max="5" width="10.69921875" customWidth="1"/>
    <col min="6" max="6" width="10.19921875" customWidth="1"/>
  </cols>
  <sheetData>
    <row r="1" spans="1:8" ht="16.2" thickBot="1" x14ac:dyDescent="0.35"/>
    <row r="2" spans="1:8" ht="18" x14ac:dyDescent="0.35">
      <c r="A2" s="83" t="s">
        <v>119</v>
      </c>
      <c r="B2" s="84"/>
      <c r="C2" s="84"/>
      <c r="D2" s="84"/>
      <c r="E2" s="84"/>
      <c r="F2" s="84"/>
      <c r="G2" s="84"/>
      <c r="H2" s="85"/>
    </row>
    <row r="3" spans="1:8" x14ac:dyDescent="0.3">
      <c r="A3" s="86" t="s">
        <v>61</v>
      </c>
      <c r="B3" s="87"/>
      <c r="C3" s="87"/>
      <c r="D3" s="87"/>
      <c r="E3" s="87"/>
      <c r="F3" s="87"/>
      <c r="G3" s="87"/>
      <c r="H3" s="88"/>
    </row>
    <row r="4" spans="1:8" x14ac:dyDescent="0.3">
      <c r="A4" s="71" t="s">
        <v>63</v>
      </c>
      <c r="B4" s="72"/>
      <c r="C4" s="72"/>
      <c r="D4" s="72"/>
      <c r="E4" s="72"/>
      <c r="F4" s="89" t="s">
        <v>66</v>
      </c>
      <c r="G4" s="90"/>
      <c r="H4" s="91"/>
    </row>
    <row r="5" spans="1:8" x14ac:dyDescent="0.3">
      <c r="A5" s="65" t="s">
        <v>64</v>
      </c>
      <c r="B5" s="66"/>
      <c r="C5" s="25" t="s">
        <v>65</v>
      </c>
      <c r="D5" s="25" t="s">
        <v>84</v>
      </c>
      <c r="E5" s="25" t="s">
        <v>85</v>
      </c>
      <c r="F5" s="66" t="s">
        <v>67</v>
      </c>
      <c r="G5" s="66"/>
      <c r="H5" s="26" t="s">
        <v>68</v>
      </c>
    </row>
    <row r="6" spans="1:8" x14ac:dyDescent="0.3">
      <c r="A6" s="65" t="s">
        <v>90</v>
      </c>
      <c r="B6" s="66"/>
      <c r="C6" s="27"/>
      <c r="D6" s="27"/>
      <c r="E6" s="27"/>
      <c r="F6" s="66"/>
      <c r="G6" s="66"/>
      <c r="H6" s="26" t="s">
        <v>90</v>
      </c>
    </row>
    <row r="7" spans="1:8" x14ac:dyDescent="0.3">
      <c r="A7" s="71" t="s">
        <v>69</v>
      </c>
      <c r="B7" s="72"/>
      <c r="C7" s="72"/>
      <c r="D7" s="72"/>
      <c r="E7" s="72"/>
      <c r="F7" s="72"/>
      <c r="G7" s="72"/>
      <c r="H7" s="73"/>
    </row>
    <row r="8" spans="1:8" x14ac:dyDescent="0.3">
      <c r="A8" s="74" t="s">
        <v>120</v>
      </c>
      <c r="B8" s="75"/>
      <c r="C8" s="75"/>
      <c r="D8" s="75"/>
      <c r="E8" s="75"/>
      <c r="F8" s="75"/>
      <c r="G8" s="75"/>
      <c r="H8" s="76"/>
    </row>
    <row r="9" spans="1:8" x14ac:dyDescent="0.3">
      <c r="A9" s="74"/>
      <c r="B9" s="75"/>
      <c r="C9" s="75"/>
      <c r="D9" s="75"/>
      <c r="E9" s="75"/>
      <c r="F9" s="75"/>
      <c r="G9" s="75"/>
      <c r="H9" s="76"/>
    </row>
    <row r="10" spans="1:8" x14ac:dyDescent="0.3">
      <c r="A10" s="74"/>
      <c r="B10" s="75"/>
      <c r="C10" s="75"/>
      <c r="D10" s="75"/>
      <c r="E10" s="75"/>
      <c r="F10" s="75"/>
      <c r="G10" s="75"/>
      <c r="H10" s="76"/>
    </row>
    <row r="11" spans="1:8" x14ac:dyDescent="0.3">
      <c r="A11" s="71" t="s">
        <v>70</v>
      </c>
      <c r="B11" s="72"/>
      <c r="C11" s="72"/>
      <c r="D11" s="72"/>
      <c r="E11" s="72"/>
      <c r="F11" s="72"/>
      <c r="G11" s="72"/>
      <c r="H11" s="73"/>
    </row>
    <row r="12" spans="1:8" x14ac:dyDescent="0.3">
      <c r="A12" s="74" t="s">
        <v>121</v>
      </c>
      <c r="B12" s="75"/>
      <c r="C12" s="75"/>
      <c r="D12" s="75"/>
      <c r="E12" s="75"/>
      <c r="F12" s="75"/>
      <c r="G12" s="75"/>
      <c r="H12" s="76"/>
    </row>
    <row r="13" spans="1:8" x14ac:dyDescent="0.3">
      <c r="A13" s="74"/>
      <c r="B13" s="75"/>
      <c r="C13" s="75"/>
      <c r="D13" s="75"/>
      <c r="E13" s="75"/>
      <c r="F13" s="75"/>
      <c r="G13" s="75"/>
      <c r="H13" s="76"/>
    </row>
    <row r="14" spans="1:8" x14ac:dyDescent="0.3">
      <c r="A14" s="74"/>
      <c r="B14" s="75"/>
      <c r="C14" s="75"/>
      <c r="D14" s="75"/>
      <c r="E14" s="75"/>
      <c r="F14" s="75"/>
      <c r="G14" s="75"/>
      <c r="H14" s="76"/>
    </row>
    <row r="15" spans="1:8" x14ac:dyDescent="0.3">
      <c r="A15" s="71" t="s">
        <v>71</v>
      </c>
      <c r="B15" s="72"/>
      <c r="C15" s="72"/>
      <c r="D15" s="72"/>
      <c r="E15" s="72" t="s">
        <v>72</v>
      </c>
      <c r="F15" s="72"/>
      <c r="G15" s="72"/>
      <c r="H15" s="73"/>
    </row>
    <row r="16" spans="1:8" x14ac:dyDescent="0.3">
      <c r="A16" s="65" t="s">
        <v>123</v>
      </c>
      <c r="B16" s="66"/>
      <c r="C16" s="66"/>
      <c r="D16" s="66"/>
      <c r="E16" s="66" t="s">
        <v>89</v>
      </c>
      <c r="F16" s="66"/>
      <c r="G16" s="66"/>
      <c r="H16" s="67"/>
    </row>
    <row r="17" spans="1:8" x14ac:dyDescent="0.3">
      <c r="A17" s="68" t="s">
        <v>73</v>
      </c>
      <c r="B17" s="69"/>
      <c r="C17" s="69"/>
      <c r="D17" s="69"/>
      <c r="E17" s="69" t="s">
        <v>74</v>
      </c>
      <c r="F17" s="69"/>
      <c r="G17" s="69"/>
      <c r="H17" s="70"/>
    </row>
    <row r="18" spans="1:8" x14ac:dyDescent="0.3">
      <c r="A18" s="30" t="s">
        <v>83</v>
      </c>
      <c r="B18" s="25" t="s">
        <v>75</v>
      </c>
      <c r="C18" s="25" t="s">
        <v>76</v>
      </c>
      <c r="D18" s="25" t="s">
        <v>77</v>
      </c>
      <c r="E18" s="25" t="s">
        <v>83</v>
      </c>
      <c r="F18" s="25" t="s">
        <v>75</v>
      </c>
      <c r="G18" s="25" t="s">
        <v>76</v>
      </c>
      <c r="H18" s="26" t="s">
        <v>78</v>
      </c>
    </row>
    <row r="19" spans="1:8" x14ac:dyDescent="0.3">
      <c r="A19" s="35">
        <v>0.14899999999999999</v>
      </c>
      <c r="B19" s="27">
        <v>224</v>
      </c>
      <c r="C19" s="27">
        <v>2019</v>
      </c>
      <c r="D19" s="27" t="s">
        <v>89</v>
      </c>
      <c r="E19" s="32">
        <v>0.09</v>
      </c>
      <c r="F19" s="27"/>
      <c r="G19" s="27">
        <v>2021</v>
      </c>
      <c r="H19" s="28" t="s">
        <v>89</v>
      </c>
    </row>
    <row r="20" spans="1:8" x14ac:dyDescent="0.3">
      <c r="A20" s="71" t="s">
        <v>79</v>
      </c>
      <c r="B20" s="72"/>
      <c r="C20" s="72"/>
      <c r="D20" s="72"/>
      <c r="E20" s="72"/>
      <c r="F20" s="72"/>
      <c r="G20" s="72"/>
      <c r="H20" s="73"/>
    </row>
    <row r="21" spans="1:8" x14ac:dyDescent="0.3">
      <c r="A21" s="74" t="s">
        <v>122</v>
      </c>
      <c r="B21" s="75"/>
      <c r="C21" s="75"/>
      <c r="D21" s="75"/>
      <c r="E21" s="75"/>
      <c r="F21" s="75"/>
      <c r="G21" s="75"/>
      <c r="H21" s="76"/>
    </row>
    <row r="22" spans="1:8" x14ac:dyDescent="0.3">
      <c r="A22" s="74"/>
      <c r="B22" s="75"/>
      <c r="C22" s="75"/>
      <c r="D22" s="75"/>
      <c r="E22" s="75"/>
      <c r="F22" s="75"/>
      <c r="G22" s="75"/>
      <c r="H22" s="76"/>
    </row>
    <row r="23" spans="1:8" x14ac:dyDescent="0.3">
      <c r="A23" s="71" t="s">
        <v>80</v>
      </c>
      <c r="B23" s="72"/>
      <c r="C23" s="72"/>
      <c r="D23" s="72"/>
      <c r="E23" s="72"/>
      <c r="F23" s="72"/>
      <c r="G23" s="72"/>
      <c r="H23" s="73"/>
    </row>
    <row r="24" spans="1:8" x14ac:dyDescent="0.3">
      <c r="A24" s="65" t="s">
        <v>81</v>
      </c>
      <c r="B24" s="66"/>
      <c r="C24" s="66"/>
      <c r="D24" s="66"/>
      <c r="E24" s="66" t="s">
        <v>82</v>
      </c>
      <c r="F24" s="66"/>
      <c r="G24" s="66"/>
      <c r="H24" s="67"/>
    </row>
    <row r="25" spans="1:8" ht="16.2" thickBot="1" x14ac:dyDescent="0.35">
      <c r="A25" s="77" t="s">
        <v>90</v>
      </c>
      <c r="B25" s="78"/>
      <c r="C25" s="78"/>
      <c r="D25" s="78"/>
      <c r="E25" s="78"/>
      <c r="F25" s="78"/>
      <c r="G25" s="78"/>
      <c r="H25" s="79"/>
    </row>
    <row r="26" spans="1:8" x14ac:dyDescent="0.3">
      <c r="A26" s="46" t="s">
        <v>119</v>
      </c>
      <c r="B26" s="46"/>
      <c r="C26" s="46"/>
      <c r="D26" s="46"/>
      <c r="E26" s="46"/>
      <c r="F26" s="46"/>
      <c r="G26" s="46"/>
      <c r="H26" s="46"/>
    </row>
  </sheetData>
  <mergeCells count="26">
    <mergeCell ref="A6:B6"/>
    <mergeCell ref="F6:G6"/>
    <mergeCell ref="F4:H4"/>
    <mergeCell ref="A2:H2"/>
    <mergeCell ref="A3:H3"/>
    <mergeCell ref="A4:E4"/>
    <mergeCell ref="A5:B5"/>
    <mergeCell ref="F5:G5"/>
    <mergeCell ref="A7:H7"/>
    <mergeCell ref="A8:H10"/>
    <mergeCell ref="A11:H11"/>
    <mergeCell ref="A12:H14"/>
    <mergeCell ref="A15:D15"/>
    <mergeCell ref="E15:H15"/>
    <mergeCell ref="A26:H26"/>
    <mergeCell ref="A16:D16"/>
    <mergeCell ref="E16:H16"/>
    <mergeCell ref="A17:D17"/>
    <mergeCell ref="E17:H17"/>
    <mergeCell ref="A20:H20"/>
    <mergeCell ref="A21:H22"/>
    <mergeCell ref="A23:H23"/>
    <mergeCell ref="A24:D24"/>
    <mergeCell ref="E24:H24"/>
    <mergeCell ref="A25:D25"/>
    <mergeCell ref="E25:H25"/>
  </mergeCells>
  <pageMargins left="0.7" right="0.7" top="0.75" bottom="0.75" header="0.3" footer="0.3"/>
  <pageSetup orientation="portrait" r:id="rId1"/>
  <headerFooter scaleWithDoc="0">
    <oddHeader>&amp;L&amp;G&amp;R&amp;10Indicadores de Resultados 
Tercer Trimestre del Ejercicio 2021</oddHeader>
    <oddFooter>&amp;C&amp;10Consejo de Ciencia y Tecnología del Estado de Durango 
Fortalecimiento, desarrollo y promoción de la ciencia, la tecnología y la innovación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view="pageLayout" zoomScaleNormal="100" workbookViewId="0">
      <selection activeCell="E21" sqref="E21"/>
    </sheetView>
  </sheetViews>
  <sheetFormatPr baseColWidth="10" defaultRowHeight="15.6" x14ac:dyDescent="0.3"/>
  <cols>
    <col min="1" max="1" width="9.69921875" customWidth="1"/>
    <col min="2" max="2" width="10.19921875" customWidth="1"/>
    <col min="3" max="3" width="10.09765625" customWidth="1"/>
    <col min="4" max="4" width="10.3984375" customWidth="1"/>
    <col min="5" max="5" width="10.69921875" customWidth="1"/>
    <col min="6" max="6" width="10.19921875" customWidth="1"/>
  </cols>
  <sheetData>
    <row r="1" spans="1:8" ht="16.2" thickBot="1" x14ac:dyDescent="0.35"/>
    <row r="2" spans="1:8" ht="18" x14ac:dyDescent="0.35">
      <c r="A2" s="83" t="s">
        <v>127</v>
      </c>
      <c r="B2" s="84"/>
      <c r="C2" s="84"/>
      <c r="D2" s="84"/>
      <c r="E2" s="84"/>
      <c r="F2" s="84"/>
      <c r="G2" s="84"/>
      <c r="H2" s="85"/>
    </row>
    <row r="3" spans="1:8" x14ac:dyDescent="0.3">
      <c r="A3" s="86" t="s">
        <v>61</v>
      </c>
      <c r="B3" s="87"/>
      <c r="C3" s="87"/>
      <c r="D3" s="87"/>
      <c r="E3" s="87"/>
      <c r="F3" s="87"/>
      <c r="G3" s="87"/>
      <c r="H3" s="88"/>
    </row>
    <row r="4" spans="1:8" x14ac:dyDescent="0.3">
      <c r="A4" s="71" t="s">
        <v>63</v>
      </c>
      <c r="B4" s="72"/>
      <c r="C4" s="72"/>
      <c r="D4" s="72"/>
      <c r="E4" s="72"/>
      <c r="F4" s="89" t="s">
        <v>66</v>
      </c>
      <c r="G4" s="90"/>
      <c r="H4" s="91"/>
    </row>
    <row r="5" spans="1:8" x14ac:dyDescent="0.3">
      <c r="A5" s="65" t="s">
        <v>64</v>
      </c>
      <c r="B5" s="66"/>
      <c r="C5" s="25" t="s">
        <v>65</v>
      </c>
      <c r="D5" s="25" t="s">
        <v>84</v>
      </c>
      <c r="E5" s="25" t="s">
        <v>85</v>
      </c>
      <c r="F5" s="66" t="s">
        <v>67</v>
      </c>
      <c r="G5" s="66"/>
      <c r="H5" s="26" t="s">
        <v>68</v>
      </c>
    </row>
    <row r="6" spans="1:8" x14ac:dyDescent="0.3">
      <c r="A6" s="65" t="s">
        <v>90</v>
      </c>
      <c r="B6" s="66"/>
      <c r="C6" s="27"/>
      <c r="D6" s="27"/>
      <c r="E6" s="27"/>
      <c r="F6" s="66"/>
      <c r="G6" s="66"/>
      <c r="H6" s="26" t="s">
        <v>90</v>
      </c>
    </row>
    <row r="7" spans="1:8" x14ac:dyDescent="0.3">
      <c r="A7" s="71" t="s">
        <v>69</v>
      </c>
      <c r="B7" s="72"/>
      <c r="C7" s="72"/>
      <c r="D7" s="72"/>
      <c r="E7" s="72"/>
      <c r="F7" s="72"/>
      <c r="G7" s="72"/>
      <c r="H7" s="73"/>
    </row>
    <row r="8" spans="1:8" x14ac:dyDescent="0.3">
      <c r="A8" s="74" t="s">
        <v>129</v>
      </c>
      <c r="B8" s="75"/>
      <c r="C8" s="75"/>
      <c r="D8" s="75"/>
      <c r="E8" s="75"/>
      <c r="F8" s="75"/>
      <c r="G8" s="75"/>
      <c r="H8" s="76"/>
    </row>
    <row r="9" spans="1:8" x14ac:dyDescent="0.3">
      <c r="A9" s="74"/>
      <c r="B9" s="75"/>
      <c r="C9" s="75"/>
      <c r="D9" s="75"/>
      <c r="E9" s="75"/>
      <c r="F9" s="75"/>
      <c r="G9" s="75"/>
      <c r="H9" s="76"/>
    </row>
    <row r="10" spans="1:8" x14ac:dyDescent="0.3">
      <c r="A10" s="74"/>
      <c r="B10" s="75"/>
      <c r="C10" s="75"/>
      <c r="D10" s="75"/>
      <c r="E10" s="75"/>
      <c r="F10" s="75"/>
      <c r="G10" s="75"/>
      <c r="H10" s="76"/>
    </row>
    <row r="11" spans="1:8" x14ac:dyDescent="0.3">
      <c r="A11" s="71" t="s">
        <v>70</v>
      </c>
      <c r="B11" s="72"/>
      <c r="C11" s="72"/>
      <c r="D11" s="72"/>
      <c r="E11" s="72"/>
      <c r="F11" s="72"/>
      <c r="G11" s="72"/>
      <c r="H11" s="73"/>
    </row>
    <row r="12" spans="1:8" x14ac:dyDescent="0.3">
      <c r="A12" s="74" t="s">
        <v>130</v>
      </c>
      <c r="B12" s="75"/>
      <c r="C12" s="75"/>
      <c r="D12" s="75"/>
      <c r="E12" s="75"/>
      <c r="F12" s="75"/>
      <c r="G12" s="75"/>
      <c r="H12" s="76"/>
    </row>
    <row r="13" spans="1:8" x14ac:dyDescent="0.3">
      <c r="A13" s="74"/>
      <c r="B13" s="75"/>
      <c r="C13" s="75"/>
      <c r="D13" s="75"/>
      <c r="E13" s="75"/>
      <c r="F13" s="75"/>
      <c r="G13" s="75"/>
      <c r="H13" s="76"/>
    </row>
    <row r="14" spans="1:8" x14ac:dyDescent="0.3">
      <c r="A14" s="74"/>
      <c r="B14" s="75"/>
      <c r="C14" s="75"/>
      <c r="D14" s="75"/>
      <c r="E14" s="75"/>
      <c r="F14" s="75"/>
      <c r="G14" s="75"/>
      <c r="H14" s="76"/>
    </row>
    <row r="15" spans="1:8" x14ac:dyDescent="0.3">
      <c r="A15" s="71" t="s">
        <v>71</v>
      </c>
      <c r="B15" s="72"/>
      <c r="C15" s="72"/>
      <c r="D15" s="72"/>
      <c r="E15" s="72" t="s">
        <v>72</v>
      </c>
      <c r="F15" s="72"/>
      <c r="G15" s="72"/>
      <c r="H15" s="73"/>
    </row>
    <row r="16" spans="1:8" x14ac:dyDescent="0.3">
      <c r="A16" s="65" t="s">
        <v>123</v>
      </c>
      <c r="B16" s="66"/>
      <c r="C16" s="66"/>
      <c r="D16" s="66"/>
      <c r="E16" s="66" t="s">
        <v>109</v>
      </c>
      <c r="F16" s="66"/>
      <c r="G16" s="66"/>
      <c r="H16" s="67"/>
    </row>
    <row r="17" spans="1:8" x14ac:dyDescent="0.3">
      <c r="A17" s="68" t="s">
        <v>73</v>
      </c>
      <c r="B17" s="69"/>
      <c r="C17" s="69"/>
      <c r="D17" s="69"/>
      <c r="E17" s="69" t="s">
        <v>74</v>
      </c>
      <c r="F17" s="69"/>
      <c r="G17" s="69"/>
      <c r="H17" s="70"/>
    </row>
    <row r="18" spans="1:8" x14ac:dyDescent="0.3">
      <c r="A18" s="30" t="s">
        <v>83</v>
      </c>
      <c r="B18" s="25" t="s">
        <v>75</v>
      </c>
      <c r="C18" s="25" t="s">
        <v>76</v>
      </c>
      <c r="D18" s="25" t="s">
        <v>77</v>
      </c>
      <c r="E18" s="25" t="s">
        <v>83</v>
      </c>
      <c r="F18" s="25" t="s">
        <v>75</v>
      </c>
      <c r="G18" s="25" t="s">
        <v>76</v>
      </c>
      <c r="H18" s="26" t="s">
        <v>78</v>
      </c>
    </row>
    <row r="19" spans="1:8" x14ac:dyDescent="0.3">
      <c r="A19" s="31">
        <v>0.5212</v>
      </c>
      <c r="B19" s="27">
        <v>21880</v>
      </c>
      <c r="C19" s="27" t="s">
        <v>132</v>
      </c>
      <c r="D19" s="27" t="s">
        <v>109</v>
      </c>
      <c r="E19" s="37">
        <v>3.5000000000000003E-2</v>
      </c>
      <c r="F19" s="27"/>
      <c r="G19" s="27" t="s">
        <v>115</v>
      </c>
      <c r="H19" s="28" t="s">
        <v>109</v>
      </c>
    </row>
    <row r="20" spans="1:8" x14ac:dyDescent="0.3">
      <c r="A20" s="30" t="s">
        <v>83</v>
      </c>
      <c r="B20" s="25" t="s">
        <v>75</v>
      </c>
      <c r="C20" s="25" t="s">
        <v>76</v>
      </c>
      <c r="D20" s="25" t="s">
        <v>77</v>
      </c>
      <c r="E20" s="25" t="s">
        <v>83</v>
      </c>
      <c r="F20" s="25" t="s">
        <v>75</v>
      </c>
      <c r="G20" s="25" t="s">
        <v>76</v>
      </c>
      <c r="H20" s="26" t="s">
        <v>78</v>
      </c>
    </row>
    <row r="21" spans="1:8" x14ac:dyDescent="0.3">
      <c r="A21" s="31">
        <v>-0.41889999999999999</v>
      </c>
      <c r="B21" s="27">
        <v>14383</v>
      </c>
      <c r="C21" s="27" t="s">
        <v>131</v>
      </c>
      <c r="D21" s="27" t="s">
        <v>109</v>
      </c>
      <c r="E21" s="39">
        <v>-4.7000000000000002E-3</v>
      </c>
      <c r="F21" s="41">
        <v>14315</v>
      </c>
      <c r="G21" s="27" t="s">
        <v>116</v>
      </c>
      <c r="H21" s="28" t="s">
        <v>109</v>
      </c>
    </row>
    <row r="22" spans="1:8" x14ac:dyDescent="0.3">
      <c r="A22" s="71" t="s">
        <v>79</v>
      </c>
      <c r="B22" s="72"/>
      <c r="C22" s="72"/>
      <c r="D22" s="72"/>
      <c r="E22" s="72"/>
      <c r="F22" s="72"/>
      <c r="G22" s="72"/>
      <c r="H22" s="73"/>
    </row>
    <row r="23" spans="1:8" x14ac:dyDescent="0.3">
      <c r="A23" s="74" t="s">
        <v>28</v>
      </c>
      <c r="B23" s="75"/>
      <c r="C23" s="75"/>
      <c r="D23" s="75"/>
      <c r="E23" s="75"/>
      <c r="F23" s="75"/>
      <c r="G23" s="75"/>
      <c r="H23" s="76"/>
    </row>
    <row r="24" spans="1:8" x14ac:dyDescent="0.3">
      <c r="A24" s="74"/>
      <c r="B24" s="75"/>
      <c r="C24" s="75"/>
      <c r="D24" s="75"/>
      <c r="E24" s="75"/>
      <c r="F24" s="75"/>
      <c r="G24" s="75"/>
      <c r="H24" s="76"/>
    </row>
    <row r="25" spans="1:8" x14ac:dyDescent="0.3">
      <c r="A25" s="71" t="s">
        <v>80</v>
      </c>
      <c r="B25" s="72"/>
      <c r="C25" s="72"/>
      <c r="D25" s="72"/>
      <c r="E25" s="72"/>
      <c r="F25" s="72"/>
      <c r="G25" s="72"/>
      <c r="H25" s="73"/>
    </row>
    <row r="26" spans="1:8" x14ac:dyDescent="0.3">
      <c r="A26" s="65" t="s">
        <v>81</v>
      </c>
      <c r="B26" s="66"/>
      <c r="C26" s="66"/>
      <c r="D26" s="66"/>
      <c r="E26" s="66" t="s">
        <v>82</v>
      </c>
      <c r="F26" s="66"/>
      <c r="G26" s="66"/>
      <c r="H26" s="67"/>
    </row>
    <row r="27" spans="1:8" ht="16.2" thickBot="1" x14ac:dyDescent="0.35">
      <c r="A27" s="77" t="s">
        <v>90</v>
      </c>
      <c r="B27" s="78"/>
      <c r="C27" s="78"/>
      <c r="D27" s="78"/>
      <c r="E27" s="78"/>
      <c r="F27" s="78"/>
      <c r="G27" s="78"/>
      <c r="H27" s="79"/>
    </row>
    <row r="28" spans="1:8" x14ac:dyDescent="0.3">
      <c r="A28" s="46" t="s">
        <v>128</v>
      </c>
      <c r="B28" s="46"/>
      <c r="C28" s="46"/>
      <c r="D28" s="46"/>
      <c r="E28" s="46"/>
      <c r="F28" s="46"/>
      <c r="G28" s="46"/>
      <c r="H28" s="46"/>
    </row>
  </sheetData>
  <mergeCells count="26">
    <mergeCell ref="A6:B6"/>
    <mergeCell ref="F6:G6"/>
    <mergeCell ref="F4:H4"/>
    <mergeCell ref="A2:H2"/>
    <mergeCell ref="A3:H3"/>
    <mergeCell ref="A4:E4"/>
    <mergeCell ref="A5:B5"/>
    <mergeCell ref="F5:G5"/>
    <mergeCell ref="A7:H7"/>
    <mergeCell ref="A8:H10"/>
    <mergeCell ref="A11:H11"/>
    <mergeCell ref="A12:H14"/>
    <mergeCell ref="A15:D15"/>
    <mergeCell ref="E15:H15"/>
    <mergeCell ref="A28:H28"/>
    <mergeCell ref="A16:D16"/>
    <mergeCell ref="E16:H16"/>
    <mergeCell ref="A17:D17"/>
    <mergeCell ref="E17:H17"/>
    <mergeCell ref="A22:H22"/>
    <mergeCell ref="A23:H24"/>
    <mergeCell ref="A25:H25"/>
    <mergeCell ref="A26:D26"/>
    <mergeCell ref="E26:H26"/>
    <mergeCell ref="A27:D27"/>
    <mergeCell ref="E27:H27"/>
  </mergeCells>
  <pageMargins left="0.7" right="0.7" top="0.75" bottom="0.75" header="0.3" footer="0.3"/>
  <pageSetup orientation="portrait" r:id="rId1"/>
  <headerFooter scaleWithDoc="0">
    <oddHeader>&amp;L&amp;G&amp;R&amp;10Indicadores de Resultados 
Tercer Trimestre del Ejercicio 2021</oddHeader>
    <oddFooter>&amp;C&amp;10Consejo de Ciencia y Tecnología del Estado de Durango 
Fortalecimiento, desarrollo y promoción de la ciencia, la tecnología y la innovación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8"/>
  <sheetViews>
    <sheetView view="pageLayout" zoomScaleNormal="100" workbookViewId="0">
      <selection activeCell="F19" sqref="F19"/>
    </sheetView>
  </sheetViews>
  <sheetFormatPr baseColWidth="10" defaultRowHeight="15.6" x14ac:dyDescent="0.3"/>
  <cols>
    <col min="1" max="1" width="9.69921875" customWidth="1"/>
    <col min="2" max="2" width="10.19921875" customWidth="1"/>
    <col min="3" max="3" width="10.09765625" customWidth="1"/>
    <col min="4" max="4" width="10.3984375" customWidth="1"/>
    <col min="5" max="5" width="10.69921875" customWidth="1"/>
    <col min="6" max="6" width="10.19921875" customWidth="1"/>
  </cols>
  <sheetData>
    <row r="1" spans="1:8" ht="16.2" thickBot="1" x14ac:dyDescent="0.35"/>
    <row r="2" spans="1:8" ht="18" x14ac:dyDescent="0.35">
      <c r="A2" s="83" t="s">
        <v>137</v>
      </c>
      <c r="B2" s="84"/>
      <c r="C2" s="84"/>
      <c r="D2" s="84"/>
      <c r="E2" s="84"/>
      <c r="F2" s="84"/>
      <c r="G2" s="84"/>
      <c r="H2" s="85"/>
    </row>
    <row r="3" spans="1:8" x14ac:dyDescent="0.3">
      <c r="A3" s="86" t="s">
        <v>61</v>
      </c>
      <c r="B3" s="87"/>
      <c r="C3" s="87"/>
      <c r="D3" s="87"/>
      <c r="E3" s="87"/>
      <c r="F3" s="87"/>
      <c r="G3" s="87"/>
      <c r="H3" s="88"/>
    </row>
    <row r="4" spans="1:8" x14ac:dyDescent="0.3">
      <c r="A4" s="71" t="s">
        <v>63</v>
      </c>
      <c r="B4" s="72"/>
      <c r="C4" s="72"/>
      <c r="D4" s="72"/>
      <c r="E4" s="72"/>
      <c r="F4" s="89" t="s">
        <v>66</v>
      </c>
      <c r="G4" s="90"/>
      <c r="H4" s="91"/>
    </row>
    <row r="5" spans="1:8" x14ac:dyDescent="0.3">
      <c r="A5" s="65" t="s">
        <v>64</v>
      </c>
      <c r="B5" s="66"/>
      <c r="C5" s="25" t="s">
        <v>65</v>
      </c>
      <c r="D5" s="25" t="s">
        <v>84</v>
      </c>
      <c r="E5" s="25" t="s">
        <v>85</v>
      </c>
      <c r="F5" s="66" t="s">
        <v>67</v>
      </c>
      <c r="G5" s="66"/>
      <c r="H5" s="26" t="s">
        <v>68</v>
      </c>
    </row>
    <row r="6" spans="1:8" x14ac:dyDescent="0.3">
      <c r="A6" s="65" t="s">
        <v>90</v>
      </c>
      <c r="B6" s="66"/>
      <c r="C6" s="27"/>
      <c r="D6" s="27"/>
      <c r="E6" s="27"/>
      <c r="F6" s="66"/>
      <c r="G6" s="66"/>
      <c r="H6" s="26" t="s">
        <v>90</v>
      </c>
    </row>
    <row r="7" spans="1:8" x14ac:dyDescent="0.3">
      <c r="A7" s="71" t="s">
        <v>69</v>
      </c>
      <c r="B7" s="72"/>
      <c r="C7" s="72"/>
      <c r="D7" s="72"/>
      <c r="E7" s="72"/>
      <c r="F7" s="72"/>
      <c r="G7" s="72"/>
      <c r="H7" s="73"/>
    </row>
    <row r="8" spans="1:8" x14ac:dyDescent="0.3">
      <c r="A8" s="74" t="s">
        <v>139</v>
      </c>
      <c r="B8" s="75"/>
      <c r="C8" s="75"/>
      <c r="D8" s="75"/>
      <c r="E8" s="75"/>
      <c r="F8" s="75"/>
      <c r="G8" s="75"/>
      <c r="H8" s="76"/>
    </row>
    <row r="9" spans="1:8" x14ac:dyDescent="0.3">
      <c r="A9" s="74"/>
      <c r="B9" s="75"/>
      <c r="C9" s="75"/>
      <c r="D9" s="75"/>
      <c r="E9" s="75"/>
      <c r="F9" s="75"/>
      <c r="G9" s="75"/>
      <c r="H9" s="76"/>
    </row>
    <row r="10" spans="1:8" x14ac:dyDescent="0.3">
      <c r="A10" s="74"/>
      <c r="B10" s="75"/>
      <c r="C10" s="75"/>
      <c r="D10" s="75"/>
      <c r="E10" s="75"/>
      <c r="F10" s="75"/>
      <c r="G10" s="75"/>
      <c r="H10" s="76"/>
    </row>
    <row r="11" spans="1:8" x14ac:dyDescent="0.3">
      <c r="A11" s="71" t="s">
        <v>70</v>
      </c>
      <c r="B11" s="72"/>
      <c r="C11" s="72"/>
      <c r="D11" s="72"/>
      <c r="E11" s="72"/>
      <c r="F11" s="72"/>
      <c r="G11" s="72"/>
      <c r="H11" s="73"/>
    </row>
    <row r="12" spans="1:8" x14ac:dyDescent="0.3">
      <c r="A12" s="74" t="s">
        <v>140</v>
      </c>
      <c r="B12" s="75"/>
      <c r="C12" s="75"/>
      <c r="D12" s="75"/>
      <c r="E12" s="75"/>
      <c r="F12" s="75"/>
      <c r="G12" s="75"/>
      <c r="H12" s="76"/>
    </row>
    <row r="13" spans="1:8" x14ac:dyDescent="0.3">
      <c r="A13" s="74"/>
      <c r="B13" s="75"/>
      <c r="C13" s="75"/>
      <c r="D13" s="75"/>
      <c r="E13" s="75"/>
      <c r="F13" s="75"/>
      <c r="G13" s="75"/>
      <c r="H13" s="76"/>
    </row>
    <row r="14" spans="1:8" x14ac:dyDescent="0.3">
      <c r="A14" s="74"/>
      <c r="B14" s="75"/>
      <c r="C14" s="75"/>
      <c r="D14" s="75"/>
      <c r="E14" s="75"/>
      <c r="F14" s="75"/>
      <c r="G14" s="75"/>
      <c r="H14" s="76"/>
    </row>
    <row r="15" spans="1:8" x14ac:dyDescent="0.3">
      <c r="A15" s="71" t="s">
        <v>71</v>
      </c>
      <c r="B15" s="72"/>
      <c r="C15" s="72"/>
      <c r="D15" s="72"/>
      <c r="E15" s="72" t="s">
        <v>72</v>
      </c>
      <c r="F15" s="72"/>
      <c r="G15" s="72"/>
      <c r="H15" s="73"/>
    </row>
    <row r="16" spans="1:8" x14ac:dyDescent="0.3">
      <c r="A16" s="65" t="s">
        <v>123</v>
      </c>
      <c r="B16" s="66"/>
      <c r="C16" s="66"/>
      <c r="D16" s="66"/>
      <c r="E16" s="66" t="s">
        <v>141</v>
      </c>
      <c r="F16" s="66"/>
      <c r="G16" s="66"/>
      <c r="H16" s="67"/>
    </row>
    <row r="17" spans="1:8" x14ac:dyDescent="0.3">
      <c r="A17" s="68" t="s">
        <v>73</v>
      </c>
      <c r="B17" s="69"/>
      <c r="C17" s="69"/>
      <c r="D17" s="69"/>
      <c r="E17" s="69" t="s">
        <v>74</v>
      </c>
      <c r="F17" s="69"/>
      <c r="G17" s="69"/>
      <c r="H17" s="70"/>
    </row>
    <row r="18" spans="1:8" x14ac:dyDescent="0.3">
      <c r="A18" s="30" t="s">
        <v>83</v>
      </c>
      <c r="B18" s="25" t="s">
        <v>75</v>
      </c>
      <c r="C18" s="25" t="s">
        <v>76</v>
      </c>
      <c r="D18" s="25" t="s">
        <v>77</v>
      </c>
      <c r="E18" s="25" t="s">
        <v>83</v>
      </c>
      <c r="F18" s="25" t="s">
        <v>75</v>
      </c>
      <c r="G18" s="25" t="s">
        <v>76</v>
      </c>
      <c r="H18" s="26" t="s">
        <v>78</v>
      </c>
    </row>
    <row r="19" spans="1:8" x14ac:dyDescent="0.3">
      <c r="A19" s="35">
        <v>5.3449999999999998E-2</v>
      </c>
      <c r="B19" s="27">
        <v>342</v>
      </c>
      <c r="C19" s="27" t="s">
        <v>132</v>
      </c>
      <c r="D19" s="27" t="s">
        <v>109</v>
      </c>
      <c r="E19" s="32">
        <v>0.05</v>
      </c>
      <c r="F19" s="27"/>
      <c r="G19" s="27" t="s">
        <v>115</v>
      </c>
      <c r="H19" s="28" t="s">
        <v>141</v>
      </c>
    </row>
    <row r="20" spans="1:8" x14ac:dyDescent="0.3">
      <c r="A20" s="30" t="s">
        <v>83</v>
      </c>
      <c r="B20" s="25" t="s">
        <v>75</v>
      </c>
      <c r="C20" s="25" t="s">
        <v>76</v>
      </c>
      <c r="D20" s="25" t="s">
        <v>77</v>
      </c>
      <c r="E20" s="25" t="s">
        <v>83</v>
      </c>
      <c r="F20" s="25" t="s">
        <v>75</v>
      </c>
      <c r="G20" s="25" t="s">
        <v>76</v>
      </c>
      <c r="H20" s="26" t="s">
        <v>78</v>
      </c>
    </row>
    <row r="21" spans="1:8" x14ac:dyDescent="0.3">
      <c r="A21" s="35">
        <v>5.3449999999999998E-2</v>
      </c>
      <c r="B21" s="27">
        <v>165</v>
      </c>
      <c r="C21" s="27" t="s">
        <v>131</v>
      </c>
      <c r="D21" s="27" t="s">
        <v>109</v>
      </c>
      <c r="E21" s="32">
        <v>0.05</v>
      </c>
      <c r="F21" s="32">
        <v>0</v>
      </c>
      <c r="G21" s="27" t="s">
        <v>116</v>
      </c>
      <c r="H21" s="28" t="s">
        <v>141</v>
      </c>
    </row>
    <row r="22" spans="1:8" x14ac:dyDescent="0.3">
      <c r="A22" s="71" t="s">
        <v>79</v>
      </c>
      <c r="B22" s="72"/>
      <c r="C22" s="72"/>
      <c r="D22" s="72"/>
      <c r="E22" s="72"/>
      <c r="F22" s="72"/>
      <c r="G22" s="72"/>
      <c r="H22" s="73"/>
    </row>
    <row r="23" spans="1:8" x14ac:dyDescent="0.3">
      <c r="A23" s="74" t="s">
        <v>28</v>
      </c>
      <c r="B23" s="75"/>
      <c r="C23" s="75"/>
      <c r="D23" s="75"/>
      <c r="E23" s="75"/>
      <c r="F23" s="75"/>
      <c r="G23" s="75"/>
      <c r="H23" s="76"/>
    </row>
    <row r="24" spans="1:8" x14ac:dyDescent="0.3">
      <c r="A24" s="74"/>
      <c r="B24" s="75"/>
      <c r="C24" s="75"/>
      <c r="D24" s="75"/>
      <c r="E24" s="75"/>
      <c r="F24" s="75"/>
      <c r="G24" s="75"/>
      <c r="H24" s="76"/>
    </row>
    <row r="25" spans="1:8" x14ac:dyDescent="0.3">
      <c r="A25" s="71" t="s">
        <v>80</v>
      </c>
      <c r="B25" s="72"/>
      <c r="C25" s="72"/>
      <c r="D25" s="72"/>
      <c r="E25" s="72"/>
      <c r="F25" s="72"/>
      <c r="G25" s="72"/>
      <c r="H25" s="73"/>
    </row>
    <row r="26" spans="1:8" x14ac:dyDescent="0.3">
      <c r="A26" s="65" t="s">
        <v>81</v>
      </c>
      <c r="B26" s="66"/>
      <c r="C26" s="66"/>
      <c r="D26" s="66"/>
      <c r="E26" s="66" t="s">
        <v>82</v>
      </c>
      <c r="F26" s="66"/>
      <c r="G26" s="66"/>
      <c r="H26" s="67"/>
    </row>
    <row r="27" spans="1:8" ht="16.2" thickBot="1" x14ac:dyDescent="0.35">
      <c r="A27" s="77" t="s">
        <v>90</v>
      </c>
      <c r="B27" s="78"/>
      <c r="C27" s="78"/>
      <c r="D27" s="78"/>
      <c r="E27" s="78"/>
      <c r="F27" s="78"/>
      <c r="G27" s="78"/>
      <c r="H27" s="79"/>
    </row>
    <row r="28" spans="1:8" x14ac:dyDescent="0.3">
      <c r="A28" s="46" t="s">
        <v>138</v>
      </c>
      <c r="B28" s="46"/>
      <c r="C28" s="46"/>
      <c r="D28" s="46"/>
      <c r="E28" s="46"/>
      <c r="F28" s="46"/>
      <c r="G28" s="46"/>
      <c r="H28" s="46"/>
    </row>
  </sheetData>
  <mergeCells count="26">
    <mergeCell ref="A6:B6"/>
    <mergeCell ref="F6:G6"/>
    <mergeCell ref="F4:H4"/>
    <mergeCell ref="A2:H2"/>
    <mergeCell ref="A3:H3"/>
    <mergeCell ref="A4:E4"/>
    <mergeCell ref="A5:B5"/>
    <mergeCell ref="F5:G5"/>
    <mergeCell ref="A7:H7"/>
    <mergeCell ref="A8:H10"/>
    <mergeCell ref="A11:H11"/>
    <mergeCell ref="A12:H14"/>
    <mergeCell ref="A15:D15"/>
    <mergeCell ref="E15:H15"/>
    <mergeCell ref="A28:H28"/>
    <mergeCell ref="A16:D16"/>
    <mergeCell ref="E16:H16"/>
    <mergeCell ref="A17:D17"/>
    <mergeCell ref="E17:H17"/>
    <mergeCell ref="A22:H22"/>
    <mergeCell ref="A23:H24"/>
    <mergeCell ref="A25:H25"/>
    <mergeCell ref="A26:D26"/>
    <mergeCell ref="E26:H26"/>
    <mergeCell ref="A27:D27"/>
    <mergeCell ref="E27:H27"/>
  </mergeCells>
  <pageMargins left="0.7" right="0.7" top="0.75" bottom="0.75" header="0.3" footer="0.3"/>
  <pageSetup orientation="portrait" r:id="rId1"/>
  <headerFooter scaleWithDoc="0">
    <oddHeader>&amp;L&amp;G&amp;R&amp;10Indicadores de Resultados 
Tercer Trimestre del Ejercicio 2021</oddHeader>
    <oddFooter>&amp;C&amp;10Consejo de Ciencia y Tecnología del Estado de Durango 
Fortalecimiento, desarrollo y promoción de la ciencia, la tecnología y la innovación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view="pageLayout" zoomScaleNormal="100" workbookViewId="0">
      <selection activeCell="E20" sqref="E20"/>
    </sheetView>
  </sheetViews>
  <sheetFormatPr baseColWidth="10" defaultRowHeight="15.6" x14ac:dyDescent="0.3"/>
  <cols>
    <col min="1" max="1" width="9.69921875" customWidth="1"/>
    <col min="2" max="2" width="10.19921875" customWidth="1"/>
    <col min="3" max="3" width="10.09765625" customWidth="1"/>
    <col min="4" max="4" width="10.3984375" customWidth="1"/>
    <col min="5" max="5" width="10.69921875" customWidth="1"/>
    <col min="6" max="6" width="10.19921875" customWidth="1"/>
  </cols>
  <sheetData>
    <row r="1" spans="1:8" ht="16.2" thickBot="1" x14ac:dyDescent="0.35"/>
    <row r="2" spans="1:8" ht="18" x14ac:dyDescent="0.35">
      <c r="A2" s="83" t="s">
        <v>146</v>
      </c>
      <c r="B2" s="84"/>
      <c r="C2" s="84"/>
      <c r="D2" s="84"/>
      <c r="E2" s="84"/>
      <c r="F2" s="84"/>
      <c r="G2" s="84"/>
      <c r="H2" s="85"/>
    </row>
    <row r="3" spans="1:8" x14ac:dyDescent="0.3">
      <c r="A3" s="86" t="s">
        <v>61</v>
      </c>
      <c r="B3" s="87"/>
      <c r="C3" s="87"/>
      <c r="D3" s="87"/>
      <c r="E3" s="87"/>
      <c r="F3" s="87"/>
      <c r="G3" s="87"/>
      <c r="H3" s="88"/>
    </row>
    <row r="4" spans="1:8" x14ac:dyDescent="0.3">
      <c r="A4" s="71" t="s">
        <v>63</v>
      </c>
      <c r="B4" s="72"/>
      <c r="C4" s="72"/>
      <c r="D4" s="72"/>
      <c r="E4" s="72"/>
      <c r="F4" s="89" t="s">
        <v>66</v>
      </c>
      <c r="G4" s="90"/>
      <c r="H4" s="91"/>
    </row>
    <row r="5" spans="1:8" x14ac:dyDescent="0.3">
      <c r="A5" s="65" t="s">
        <v>64</v>
      </c>
      <c r="B5" s="66"/>
      <c r="C5" s="25" t="s">
        <v>65</v>
      </c>
      <c r="D5" s="25" t="s">
        <v>84</v>
      </c>
      <c r="E5" s="25" t="s">
        <v>85</v>
      </c>
      <c r="F5" s="66" t="s">
        <v>67</v>
      </c>
      <c r="G5" s="66"/>
      <c r="H5" s="26" t="s">
        <v>68</v>
      </c>
    </row>
    <row r="6" spans="1:8" x14ac:dyDescent="0.3">
      <c r="A6" s="65"/>
      <c r="B6" s="66"/>
      <c r="C6" s="27"/>
      <c r="D6" s="27"/>
      <c r="E6" s="25" t="s">
        <v>90</v>
      </c>
      <c r="F6" s="66"/>
      <c r="G6" s="66"/>
      <c r="H6" s="26" t="s">
        <v>90</v>
      </c>
    </row>
    <row r="7" spans="1:8" x14ac:dyDescent="0.3">
      <c r="A7" s="71" t="s">
        <v>69</v>
      </c>
      <c r="B7" s="72"/>
      <c r="C7" s="72"/>
      <c r="D7" s="72"/>
      <c r="E7" s="72"/>
      <c r="F7" s="72"/>
      <c r="G7" s="72"/>
      <c r="H7" s="73"/>
    </row>
    <row r="8" spans="1:8" x14ac:dyDescent="0.3">
      <c r="A8" s="74" t="s">
        <v>147</v>
      </c>
      <c r="B8" s="75"/>
      <c r="C8" s="75"/>
      <c r="D8" s="75"/>
      <c r="E8" s="75"/>
      <c r="F8" s="75"/>
      <c r="G8" s="75"/>
      <c r="H8" s="76"/>
    </row>
    <row r="9" spans="1:8" x14ac:dyDescent="0.3">
      <c r="A9" s="74"/>
      <c r="B9" s="75"/>
      <c r="C9" s="75"/>
      <c r="D9" s="75"/>
      <c r="E9" s="75"/>
      <c r="F9" s="75"/>
      <c r="G9" s="75"/>
      <c r="H9" s="76"/>
    </row>
    <row r="10" spans="1:8" x14ac:dyDescent="0.3">
      <c r="A10" s="74"/>
      <c r="B10" s="75"/>
      <c r="C10" s="75"/>
      <c r="D10" s="75"/>
      <c r="E10" s="75"/>
      <c r="F10" s="75"/>
      <c r="G10" s="75"/>
      <c r="H10" s="76"/>
    </row>
    <row r="11" spans="1:8" x14ac:dyDescent="0.3">
      <c r="A11" s="71" t="s">
        <v>70</v>
      </c>
      <c r="B11" s="72"/>
      <c r="C11" s="72"/>
      <c r="D11" s="72"/>
      <c r="E11" s="72"/>
      <c r="F11" s="72"/>
      <c r="G11" s="72"/>
      <c r="H11" s="73"/>
    </row>
    <row r="12" spans="1:8" x14ac:dyDescent="0.3">
      <c r="A12" s="74" t="s">
        <v>148</v>
      </c>
      <c r="B12" s="75"/>
      <c r="C12" s="75"/>
      <c r="D12" s="75"/>
      <c r="E12" s="75"/>
      <c r="F12" s="75"/>
      <c r="G12" s="75"/>
      <c r="H12" s="76"/>
    </row>
    <row r="13" spans="1:8" x14ac:dyDescent="0.3">
      <c r="A13" s="74"/>
      <c r="B13" s="75"/>
      <c r="C13" s="75"/>
      <c r="D13" s="75"/>
      <c r="E13" s="75"/>
      <c r="F13" s="75"/>
      <c r="G13" s="75"/>
      <c r="H13" s="76"/>
    </row>
    <row r="14" spans="1:8" x14ac:dyDescent="0.3">
      <c r="A14" s="74"/>
      <c r="B14" s="75"/>
      <c r="C14" s="75"/>
      <c r="D14" s="75"/>
      <c r="E14" s="75"/>
      <c r="F14" s="75"/>
      <c r="G14" s="75"/>
      <c r="H14" s="76"/>
    </row>
    <row r="15" spans="1:8" x14ac:dyDescent="0.3">
      <c r="A15" s="71" t="s">
        <v>71</v>
      </c>
      <c r="B15" s="72"/>
      <c r="C15" s="72"/>
      <c r="D15" s="72"/>
      <c r="E15" s="72" t="s">
        <v>72</v>
      </c>
      <c r="F15" s="72"/>
      <c r="G15" s="72"/>
      <c r="H15" s="73"/>
    </row>
    <row r="16" spans="1:8" x14ac:dyDescent="0.3">
      <c r="A16" s="65" t="s">
        <v>149</v>
      </c>
      <c r="B16" s="66"/>
      <c r="C16" s="66"/>
      <c r="D16" s="66"/>
      <c r="E16" s="66" t="s">
        <v>141</v>
      </c>
      <c r="F16" s="66"/>
      <c r="G16" s="66"/>
      <c r="H16" s="67"/>
    </row>
    <row r="17" spans="1:8" x14ac:dyDescent="0.3">
      <c r="A17" s="68" t="s">
        <v>73</v>
      </c>
      <c r="B17" s="69"/>
      <c r="C17" s="69"/>
      <c r="D17" s="69"/>
      <c r="E17" s="69" t="s">
        <v>74</v>
      </c>
      <c r="F17" s="69"/>
      <c r="G17" s="69"/>
      <c r="H17" s="70"/>
    </row>
    <row r="18" spans="1:8" x14ac:dyDescent="0.3">
      <c r="A18" s="30" t="s">
        <v>83</v>
      </c>
      <c r="B18" s="25" t="s">
        <v>75</v>
      </c>
      <c r="C18" s="25" t="s">
        <v>76</v>
      </c>
      <c r="D18" s="25" t="s">
        <v>77</v>
      </c>
      <c r="E18" s="25" t="s">
        <v>83</v>
      </c>
      <c r="F18" s="25" t="s">
        <v>75</v>
      </c>
      <c r="G18" s="25" t="s">
        <v>76</v>
      </c>
      <c r="H18" s="26" t="s">
        <v>78</v>
      </c>
    </row>
    <row r="19" spans="1:8" x14ac:dyDescent="0.3">
      <c r="A19" s="31">
        <v>0.9</v>
      </c>
      <c r="B19" s="27">
        <v>1</v>
      </c>
      <c r="C19" s="27" t="s">
        <v>132</v>
      </c>
      <c r="D19" s="27" t="s">
        <v>109</v>
      </c>
      <c r="E19" s="32">
        <v>0.5</v>
      </c>
      <c r="F19" s="27"/>
      <c r="G19" s="27" t="s">
        <v>115</v>
      </c>
      <c r="H19" s="28" t="s">
        <v>141</v>
      </c>
    </row>
    <row r="20" spans="1:8" x14ac:dyDescent="0.3">
      <c r="A20" s="30" t="s">
        <v>83</v>
      </c>
      <c r="B20" s="25" t="s">
        <v>75</v>
      </c>
      <c r="C20" s="25" t="s">
        <v>76</v>
      </c>
      <c r="D20" s="25" t="s">
        <v>77</v>
      </c>
      <c r="E20" s="25" t="s">
        <v>83</v>
      </c>
      <c r="F20" s="25" t="s">
        <v>75</v>
      </c>
      <c r="G20" s="25" t="s">
        <v>76</v>
      </c>
      <c r="H20" s="26" t="s">
        <v>78</v>
      </c>
    </row>
    <row r="21" spans="1:8" x14ac:dyDescent="0.3">
      <c r="A21" s="33">
        <v>0</v>
      </c>
      <c r="B21" s="27">
        <v>0</v>
      </c>
      <c r="C21" s="27" t="s">
        <v>131</v>
      </c>
      <c r="D21" s="27" t="s">
        <v>109</v>
      </c>
      <c r="E21" s="32">
        <v>1</v>
      </c>
      <c r="F21" s="42">
        <v>19</v>
      </c>
      <c r="G21" s="27" t="s">
        <v>116</v>
      </c>
      <c r="H21" s="28" t="s">
        <v>141</v>
      </c>
    </row>
    <row r="22" spans="1:8" x14ac:dyDescent="0.3">
      <c r="A22" s="71" t="s">
        <v>79</v>
      </c>
      <c r="B22" s="72"/>
      <c r="C22" s="72"/>
      <c r="D22" s="72"/>
      <c r="E22" s="72"/>
      <c r="F22" s="72"/>
      <c r="G22" s="72"/>
      <c r="H22" s="73"/>
    </row>
    <row r="23" spans="1:8" x14ac:dyDescent="0.3">
      <c r="A23" s="74" t="s">
        <v>28</v>
      </c>
      <c r="B23" s="75"/>
      <c r="C23" s="75"/>
      <c r="D23" s="75"/>
      <c r="E23" s="75"/>
      <c r="F23" s="75"/>
      <c r="G23" s="75"/>
      <c r="H23" s="76"/>
    </row>
    <row r="24" spans="1:8" x14ac:dyDescent="0.3">
      <c r="A24" s="74"/>
      <c r="B24" s="75"/>
      <c r="C24" s="75"/>
      <c r="D24" s="75"/>
      <c r="E24" s="75"/>
      <c r="F24" s="75"/>
      <c r="G24" s="75"/>
      <c r="H24" s="76"/>
    </row>
    <row r="25" spans="1:8" x14ac:dyDescent="0.3">
      <c r="A25" s="71" t="s">
        <v>80</v>
      </c>
      <c r="B25" s="72"/>
      <c r="C25" s="72"/>
      <c r="D25" s="72"/>
      <c r="E25" s="72"/>
      <c r="F25" s="72"/>
      <c r="G25" s="72"/>
      <c r="H25" s="73"/>
    </row>
    <row r="26" spans="1:8" x14ac:dyDescent="0.3">
      <c r="A26" s="65" t="s">
        <v>81</v>
      </c>
      <c r="B26" s="66"/>
      <c r="C26" s="66"/>
      <c r="D26" s="66"/>
      <c r="E26" s="66" t="s">
        <v>82</v>
      </c>
      <c r="F26" s="66"/>
      <c r="G26" s="66"/>
      <c r="H26" s="67"/>
    </row>
    <row r="27" spans="1:8" ht="16.2" thickBot="1" x14ac:dyDescent="0.35">
      <c r="A27" s="77" t="s">
        <v>90</v>
      </c>
      <c r="B27" s="78"/>
      <c r="C27" s="78"/>
      <c r="D27" s="78"/>
      <c r="E27" s="78"/>
      <c r="F27" s="78"/>
      <c r="G27" s="78"/>
      <c r="H27" s="79"/>
    </row>
    <row r="28" spans="1:8" x14ac:dyDescent="0.3">
      <c r="A28" s="46" t="s">
        <v>146</v>
      </c>
      <c r="B28" s="46"/>
      <c r="C28" s="46"/>
      <c r="D28" s="46"/>
      <c r="E28" s="46"/>
      <c r="F28" s="46"/>
      <c r="G28" s="46"/>
      <c r="H28" s="46"/>
    </row>
  </sheetData>
  <mergeCells count="26">
    <mergeCell ref="A6:B6"/>
    <mergeCell ref="F6:G6"/>
    <mergeCell ref="F4:H4"/>
    <mergeCell ref="A2:H2"/>
    <mergeCell ref="A3:H3"/>
    <mergeCell ref="A4:E4"/>
    <mergeCell ref="A5:B5"/>
    <mergeCell ref="F5:G5"/>
    <mergeCell ref="A7:H7"/>
    <mergeCell ref="A8:H10"/>
    <mergeCell ref="A11:H11"/>
    <mergeCell ref="A12:H14"/>
    <mergeCell ref="A15:D15"/>
    <mergeCell ref="E15:H15"/>
    <mergeCell ref="A28:H28"/>
    <mergeCell ref="A16:D16"/>
    <mergeCell ref="E16:H16"/>
    <mergeCell ref="A17:D17"/>
    <mergeCell ref="E17:H17"/>
    <mergeCell ref="A22:H22"/>
    <mergeCell ref="A23:H24"/>
    <mergeCell ref="A25:H25"/>
    <mergeCell ref="A26:D26"/>
    <mergeCell ref="E26:H26"/>
    <mergeCell ref="A27:D27"/>
    <mergeCell ref="E27:H27"/>
  </mergeCells>
  <pageMargins left="0.7" right="0.7" top="0.75" bottom="0.75" header="0.3" footer="0.3"/>
  <pageSetup orientation="portrait" r:id="rId1"/>
  <headerFooter scaleWithDoc="0">
    <oddHeader>&amp;L&amp;G&amp;R&amp;10Indicadores de Resultados 
Tercer Trimestre del Ejercicio 2021</oddHeader>
    <oddFooter>&amp;C&amp;10Consejo de Ciencia y Tecnología del Estado de Durango 
Fortalecimiento, desarrollo y promoción de la ciencia, la tecnología y la innovación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32"/>
  <sheetViews>
    <sheetView view="pageLayout" topLeftCell="A4" zoomScaleNormal="100" workbookViewId="0">
      <selection activeCell="F21" sqref="F21"/>
    </sheetView>
  </sheetViews>
  <sheetFormatPr baseColWidth="10" defaultRowHeight="15.6" x14ac:dyDescent="0.3"/>
  <cols>
    <col min="1" max="1" width="9.69921875" customWidth="1"/>
    <col min="2" max="2" width="10.19921875" customWidth="1"/>
    <col min="3" max="3" width="10.09765625" customWidth="1"/>
    <col min="4" max="4" width="10.3984375" customWidth="1"/>
    <col min="5" max="5" width="10.69921875" customWidth="1"/>
    <col min="6" max="6" width="10.19921875" customWidth="1"/>
  </cols>
  <sheetData>
    <row r="2" spans="1:8" ht="18" x14ac:dyDescent="0.35">
      <c r="A2" s="96" t="s">
        <v>151</v>
      </c>
      <c r="B2" s="96"/>
      <c r="C2" s="96"/>
      <c r="D2" s="96"/>
      <c r="E2" s="96"/>
      <c r="F2" s="96"/>
      <c r="G2" s="96"/>
      <c r="H2" s="96"/>
    </row>
    <row r="3" spans="1:8" x14ac:dyDescent="0.3">
      <c r="A3" s="46" t="s">
        <v>61</v>
      </c>
      <c r="B3" s="46"/>
      <c r="C3" s="46"/>
      <c r="D3" s="46"/>
      <c r="E3" s="46"/>
      <c r="F3" s="46"/>
      <c r="G3" s="46"/>
      <c r="H3" s="46"/>
    </row>
    <row r="4" spans="1:8" x14ac:dyDescent="0.3">
      <c r="A4" s="94" t="s">
        <v>63</v>
      </c>
      <c r="B4" s="94"/>
      <c r="C4" s="94"/>
      <c r="D4" s="94"/>
      <c r="E4" s="94"/>
      <c r="F4" s="15"/>
      <c r="G4" s="15" t="s">
        <v>66</v>
      </c>
      <c r="H4" s="15"/>
    </row>
    <row r="5" spans="1:8" x14ac:dyDescent="0.3">
      <c r="A5" s="92" t="s">
        <v>64</v>
      </c>
      <c r="B5" s="92"/>
      <c r="C5" s="13" t="s">
        <v>65</v>
      </c>
      <c r="D5" s="13" t="s">
        <v>84</v>
      </c>
      <c r="E5" s="13" t="s">
        <v>85</v>
      </c>
      <c r="F5" s="92" t="s">
        <v>67</v>
      </c>
      <c r="G5" s="92"/>
      <c r="H5" s="13" t="s">
        <v>68</v>
      </c>
    </row>
    <row r="6" spans="1:8" x14ac:dyDescent="0.3">
      <c r="A6" s="92"/>
      <c r="B6" s="92"/>
      <c r="E6" s="14" t="s">
        <v>90</v>
      </c>
      <c r="F6" s="92"/>
      <c r="G6" s="92"/>
      <c r="H6" s="14" t="s">
        <v>90</v>
      </c>
    </row>
    <row r="7" spans="1:8" x14ac:dyDescent="0.3">
      <c r="A7" s="94" t="s">
        <v>69</v>
      </c>
      <c r="B7" s="94"/>
      <c r="C7" s="94"/>
      <c r="D7" s="94"/>
      <c r="E7" s="94"/>
      <c r="F7" s="94"/>
      <c r="G7" s="94"/>
      <c r="H7" s="94"/>
    </row>
    <row r="8" spans="1:8" x14ac:dyDescent="0.3">
      <c r="A8" s="95" t="s">
        <v>152</v>
      </c>
      <c r="B8" s="95"/>
      <c r="C8" s="95"/>
      <c r="D8" s="95"/>
      <c r="E8" s="95"/>
      <c r="F8" s="95"/>
      <c r="G8" s="95"/>
      <c r="H8" s="95"/>
    </row>
    <row r="9" spans="1:8" x14ac:dyDescent="0.3">
      <c r="A9" s="95"/>
      <c r="B9" s="95"/>
      <c r="C9" s="95"/>
      <c r="D9" s="95"/>
      <c r="E9" s="95"/>
      <c r="F9" s="95"/>
      <c r="G9" s="95"/>
      <c r="H9" s="95"/>
    </row>
    <row r="10" spans="1:8" x14ac:dyDescent="0.3">
      <c r="A10" s="95"/>
      <c r="B10" s="95"/>
      <c r="C10" s="95"/>
      <c r="D10" s="95"/>
      <c r="E10" s="95"/>
      <c r="F10" s="95"/>
      <c r="G10" s="95"/>
      <c r="H10" s="95"/>
    </row>
    <row r="11" spans="1:8" x14ac:dyDescent="0.3">
      <c r="A11" s="94" t="s">
        <v>70</v>
      </c>
      <c r="B11" s="94"/>
      <c r="C11" s="94"/>
      <c r="D11" s="94"/>
      <c r="E11" s="94"/>
      <c r="F11" s="94"/>
      <c r="G11" s="94"/>
      <c r="H11" s="94"/>
    </row>
    <row r="12" spans="1:8" x14ac:dyDescent="0.3">
      <c r="A12" s="95" t="s">
        <v>153</v>
      </c>
      <c r="B12" s="95"/>
      <c r="C12" s="95"/>
      <c r="D12" s="95"/>
      <c r="E12" s="95"/>
      <c r="F12" s="95"/>
      <c r="G12" s="95"/>
      <c r="H12" s="95"/>
    </row>
    <row r="13" spans="1:8" x14ac:dyDescent="0.3">
      <c r="A13" s="95"/>
      <c r="B13" s="95"/>
      <c r="C13" s="95"/>
      <c r="D13" s="95"/>
      <c r="E13" s="95"/>
      <c r="F13" s="95"/>
      <c r="G13" s="95"/>
      <c r="H13" s="95"/>
    </row>
    <row r="14" spans="1:8" x14ac:dyDescent="0.3">
      <c r="A14" s="95"/>
      <c r="B14" s="95"/>
      <c r="C14" s="95"/>
      <c r="D14" s="95"/>
      <c r="E14" s="95"/>
      <c r="F14" s="95"/>
      <c r="G14" s="95"/>
      <c r="H14" s="95"/>
    </row>
    <row r="15" spans="1:8" x14ac:dyDescent="0.3">
      <c r="A15" s="94" t="s">
        <v>71</v>
      </c>
      <c r="B15" s="94"/>
      <c r="C15" s="94"/>
      <c r="D15" s="94"/>
      <c r="E15" s="94" t="s">
        <v>72</v>
      </c>
      <c r="F15" s="94"/>
      <c r="G15" s="94"/>
      <c r="H15" s="94"/>
    </row>
    <row r="16" spans="1:8" x14ac:dyDescent="0.3">
      <c r="A16" s="92" t="s">
        <v>88</v>
      </c>
      <c r="B16" s="92"/>
      <c r="C16" s="92"/>
      <c r="D16" s="92"/>
      <c r="E16" s="92" t="s">
        <v>154</v>
      </c>
      <c r="F16" s="92"/>
      <c r="G16" s="92"/>
      <c r="H16" s="92"/>
    </row>
    <row r="17" spans="1:8" x14ac:dyDescent="0.3">
      <c r="A17" s="93" t="s">
        <v>73</v>
      </c>
      <c r="B17" s="93"/>
      <c r="C17" s="93"/>
      <c r="D17" s="93"/>
      <c r="E17" s="93" t="s">
        <v>74</v>
      </c>
      <c r="F17" s="93"/>
      <c r="G17" s="93"/>
      <c r="H17" s="93"/>
    </row>
    <row r="18" spans="1:8" x14ac:dyDescent="0.3">
      <c r="A18" s="13" t="s">
        <v>83</v>
      </c>
      <c r="B18" s="13" t="s">
        <v>75</v>
      </c>
      <c r="C18" s="13" t="s">
        <v>76</v>
      </c>
      <c r="D18" s="13" t="s">
        <v>77</v>
      </c>
      <c r="E18" s="13" t="s">
        <v>83</v>
      </c>
      <c r="F18" s="13" t="s">
        <v>75</v>
      </c>
      <c r="G18" s="13" t="s">
        <v>76</v>
      </c>
      <c r="H18" s="13" t="s">
        <v>78</v>
      </c>
    </row>
    <row r="19" spans="1:8" x14ac:dyDescent="0.3">
      <c r="A19" s="34">
        <v>-0.48099999999999998</v>
      </c>
      <c r="B19">
        <v>41</v>
      </c>
      <c r="C19" t="s">
        <v>158</v>
      </c>
      <c r="D19" t="s">
        <v>154</v>
      </c>
      <c r="E19" s="34">
        <v>3.3300000000000003E-2</v>
      </c>
      <c r="G19" t="s">
        <v>157</v>
      </c>
      <c r="H19" t="s">
        <v>155</v>
      </c>
    </row>
    <row r="20" spans="1:8" x14ac:dyDescent="0.3">
      <c r="A20" s="14" t="s">
        <v>83</v>
      </c>
      <c r="B20" s="14" t="s">
        <v>75</v>
      </c>
      <c r="C20" s="14" t="s">
        <v>76</v>
      </c>
      <c r="D20" s="14" t="s">
        <v>77</v>
      </c>
      <c r="E20" s="14" t="s">
        <v>83</v>
      </c>
      <c r="F20" s="14" t="s">
        <v>75</v>
      </c>
      <c r="G20" s="14" t="s">
        <v>76</v>
      </c>
      <c r="H20" s="14" t="s">
        <v>78</v>
      </c>
    </row>
    <row r="21" spans="1:8" x14ac:dyDescent="0.3">
      <c r="A21" s="34">
        <v>0.51919999999999999</v>
      </c>
      <c r="B21">
        <v>79</v>
      </c>
      <c r="C21" t="s">
        <v>159</v>
      </c>
      <c r="D21" t="s">
        <v>154</v>
      </c>
      <c r="E21" s="34">
        <v>0.55689999999999995</v>
      </c>
      <c r="F21">
        <v>123</v>
      </c>
      <c r="G21" t="s">
        <v>156</v>
      </c>
      <c r="H21" t="s">
        <v>155</v>
      </c>
    </row>
    <row r="22" spans="1:8" x14ac:dyDescent="0.3">
      <c r="A22" s="14" t="s">
        <v>83</v>
      </c>
      <c r="B22" s="14" t="s">
        <v>75</v>
      </c>
      <c r="C22" s="14" t="s">
        <v>76</v>
      </c>
      <c r="D22" s="14" t="s">
        <v>77</v>
      </c>
      <c r="E22" s="38" t="s">
        <v>83</v>
      </c>
      <c r="F22" s="14" t="s">
        <v>75</v>
      </c>
      <c r="G22" s="14" t="s">
        <v>76</v>
      </c>
      <c r="H22" s="14" t="s">
        <v>78</v>
      </c>
    </row>
    <row r="23" spans="1:8" x14ac:dyDescent="0.3">
      <c r="A23" s="22">
        <v>2.25</v>
      </c>
      <c r="B23">
        <v>52</v>
      </c>
      <c r="C23" t="s">
        <v>132</v>
      </c>
      <c r="D23" t="s">
        <v>154</v>
      </c>
      <c r="E23" s="22">
        <v>-0.71</v>
      </c>
      <c r="F23">
        <v>15</v>
      </c>
      <c r="G23" t="s">
        <v>115</v>
      </c>
      <c r="H23" t="s">
        <v>155</v>
      </c>
    </row>
    <row r="24" spans="1:8" x14ac:dyDescent="0.3">
      <c r="A24" s="14" t="s">
        <v>83</v>
      </c>
      <c r="B24" s="14" t="s">
        <v>75</v>
      </c>
      <c r="C24" s="14" t="s">
        <v>76</v>
      </c>
      <c r="D24" s="14" t="s">
        <v>77</v>
      </c>
      <c r="E24" s="14" t="s">
        <v>83</v>
      </c>
      <c r="F24" s="14" t="s">
        <v>75</v>
      </c>
      <c r="G24" s="14" t="s">
        <v>76</v>
      </c>
      <c r="H24" s="14" t="s">
        <v>78</v>
      </c>
    </row>
    <row r="25" spans="1:8" x14ac:dyDescent="0.3">
      <c r="A25" s="34">
        <v>-0.7611</v>
      </c>
      <c r="B25">
        <v>16</v>
      </c>
      <c r="C25" t="s">
        <v>131</v>
      </c>
      <c r="D25" t="s">
        <v>154</v>
      </c>
      <c r="E25" s="22">
        <v>0</v>
      </c>
      <c r="F25">
        <v>0</v>
      </c>
      <c r="G25" t="s">
        <v>116</v>
      </c>
      <c r="H25" t="s">
        <v>155</v>
      </c>
    </row>
    <row r="26" spans="1:8" x14ac:dyDescent="0.3">
      <c r="A26" s="94" t="s">
        <v>79</v>
      </c>
      <c r="B26" s="94"/>
      <c r="C26" s="94"/>
      <c r="D26" s="94"/>
      <c r="E26" s="94"/>
      <c r="F26" s="94"/>
      <c r="G26" s="94"/>
      <c r="H26" s="94"/>
    </row>
    <row r="27" spans="1:8" x14ac:dyDescent="0.3">
      <c r="A27" s="95" t="s">
        <v>28</v>
      </c>
      <c r="B27" s="95"/>
      <c r="C27" s="95"/>
      <c r="D27" s="95"/>
      <c r="E27" s="95"/>
      <c r="F27" s="95"/>
      <c r="G27" s="95"/>
      <c r="H27" s="95"/>
    </row>
    <row r="28" spans="1:8" x14ac:dyDescent="0.3">
      <c r="A28" s="95"/>
      <c r="B28" s="95"/>
      <c r="C28" s="95"/>
      <c r="D28" s="95"/>
      <c r="E28" s="95"/>
      <c r="F28" s="95"/>
      <c r="G28" s="95"/>
      <c r="H28" s="95"/>
    </row>
    <row r="29" spans="1:8" x14ac:dyDescent="0.3">
      <c r="A29" s="94" t="s">
        <v>80</v>
      </c>
      <c r="B29" s="94"/>
      <c r="C29" s="94"/>
      <c r="D29" s="94"/>
      <c r="E29" s="94"/>
      <c r="F29" s="94"/>
      <c r="G29" s="94"/>
      <c r="H29" s="94"/>
    </row>
    <row r="30" spans="1:8" x14ac:dyDescent="0.3">
      <c r="A30" s="92" t="s">
        <v>81</v>
      </c>
      <c r="B30" s="92"/>
      <c r="C30" s="92"/>
      <c r="D30" s="92"/>
      <c r="E30" s="92" t="s">
        <v>82</v>
      </c>
      <c r="F30" s="92"/>
      <c r="G30" s="92"/>
      <c r="H30" s="92"/>
    </row>
    <row r="31" spans="1:8" x14ac:dyDescent="0.3">
      <c r="A31" s="92" t="s">
        <v>90</v>
      </c>
      <c r="B31" s="92"/>
      <c r="C31" s="92"/>
      <c r="D31" s="92"/>
      <c r="E31" s="92"/>
      <c r="F31" s="92"/>
      <c r="G31" s="92"/>
      <c r="H31" s="92"/>
    </row>
    <row r="32" spans="1:8" x14ac:dyDescent="0.3">
      <c r="A32" s="46" t="s">
        <v>151</v>
      </c>
      <c r="B32" s="46"/>
      <c r="C32" s="46"/>
      <c r="D32" s="46"/>
      <c r="E32" s="46"/>
      <c r="F32" s="46"/>
      <c r="G32" s="46"/>
      <c r="H32" s="46"/>
    </row>
  </sheetData>
  <mergeCells count="25">
    <mergeCell ref="A6:B6"/>
    <mergeCell ref="F6:G6"/>
    <mergeCell ref="A2:H2"/>
    <mergeCell ref="A3:H3"/>
    <mergeCell ref="A4:E4"/>
    <mergeCell ref="A5:B5"/>
    <mergeCell ref="F5:G5"/>
    <mergeCell ref="A7:H7"/>
    <mergeCell ref="A8:H10"/>
    <mergeCell ref="A11:H11"/>
    <mergeCell ref="A12:H14"/>
    <mergeCell ref="A15:D15"/>
    <mergeCell ref="E15:H15"/>
    <mergeCell ref="A32:H32"/>
    <mergeCell ref="A16:D16"/>
    <mergeCell ref="E16:H16"/>
    <mergeCell ref="A17:D17"/>
    <mergeCell ref="E17:H17"/>
    <mergeCell ref="A26:H26"/>
    <mergeCell ref="A27:H28"/>
    <mergeCell ref="A29:H29"/>
    <mergeCell ref="A30:D30"/>
    <mergeCell ref="E30:H30"/>
    <mergeCell ref="A31:D31"/>
    <mergeCell ref="E31:H31"/>
  </mergeCells>
  <pageMargins left="0.7" right="0.7" top="0.75" bottom="0.75" header="0.3" footer="0.3"/>
  <pageSetup orientation="portrait" r:id="rId1"/>
  <headerFooter scaleWithDoc="0">
    <oddHeader>&amp;L&amp;G&amp;R&amp;10Indicadores de Resultados 
Tercer Trimestre del Ejercicio 2021</oddHeader>
    <oddFooter>&amp;C&amp;10Consejo de Ciencia y Tecnología del Estado de Durango 
Fortalecimiento, desarrollo y promoción de la ciencia, la tecnología y la innovación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view="pageLayout" zoomScaleNormal="100" workbookViewId="0">
      <selection activeCell="A8" sqref="A8:H10"/>
    </sheetView>
  </sheetViews>
  <sheetFormatPr baseColWidth="10" defaultRowHeight="15.6" x14ac:dyDescent="0.3"/>
  <cols>
    <col min="1" max="1" width="9.69921875" customWidth="1"/>
    <col min="2" max="2" width="10.19921875" customWidth="1"/>
    <col min="3" max="3" width="10.09765625" customWidth="1"/>
    <col min="4" max="4" width="10.3984375" customWidth="1"/>
    <col min="5" max="5" width="10.69921875" customWidth="1"/>
    <col min="6" max="6" width="10.19921875" customWidth="1"/>
  </cols>
  <sheetData>
    <row r="1" spans="1:8" ht="16.2" thickBot="1" x14ac:dyDescent="0.35"/>
    <row r="2" spans="1:8" ht="18" x14ac:dyDescent="0.35">
      <c r="A2" s="83" t="s">
        <v>164</v>
      </c>
      <c r="B2" s="84"/>
      <c r="C2" s="84"/>
      <c r="D2" s="84"/>
      <c r="E2" s="84"/>
      <c r="F2" s="84"/>
      <c r="G2" s="84"/>
      <c r="H2" s="85"/>
    </row>
    <row r="3" spans="1:8" x14ac:dyDescent="0.3">
      <c r="A3" s="86" t="s">
        <v>61</v>
      </c>
      <c r="B3" s="87"/>
      <c r="C3" s="87"/>
      <c r="D3" s="87"/>
      <c r="E3" s="87"/>
      <c r="F3" s="87"/>
      <c r="G3" s="87"/>
      <c r="H3" s="88"/>
    </row>
    <row r="4" spans="1:8" x14ac:dyDescent="0.3">
      <c r="A4" s="71" t="s">
        <v>63</v>
      </c>
      <c r="B4" s="72"/>
      <c r="C4" s="72"/>
      <c r="D4" s="72"/>
      <c r="E4" s="72"/>
      <c r="F4" s="89" t="s">
        <v>66</v>
      </c>
      <c r="G4" s="90"/>
      <c r="H4" s="91"/>
    </row>
    <row r="5" spans="1:8" x14ac:dyDescent="0.3">
      <c r="A5" s="65" t="s">
        <v>64</v>
      </c>
      <c r="B5" s="66"/>
      <c r="C5" s="25" t="s">
        <v>65</v>
      </c>
      <c r="D5" s="25" t="s">
        <v>84</v>
      </c>
      <c r="E5" s="25" t="s">
        <v>85</v>
      </c>
      <c r="F5" s="66" t="s">
        <v>67</v>
      </c>
      <c r="G5" s="66"/>
      <c r="H5" s="29" t="s">
        <v>68</v>
      </c>
    </row>
    <row r="6" spans="1:8" x14ac:dyDescent="0.3">
      <c r="A6" s="65"/>
      <c r="B6" s="66"/>
      <c r="C6" s="27"/>
      <c r="D6" s="27"/>
      <c r="E6" s="25" t="s">
        <v>90</v>
      </c>
      <c r="F6" s="66"/>
      <c r="G6" s="66"/>
      <c r="H6" s="29" t="s">
        <v>90</v>
      </c>
    </row>
    <row r="7" spans="1:8" x14ac:dyDescent="0.3">
      <c r="A7" s="71" t="s">
        <v>69</v>
      </c>
      <c r="B7" s="72"/>
      <c r="C7" s="72"/>
      <c r="D7" s="72"/>
      <c r="E7" s="72"/>
      <c r="F7" s="72"/>
      <c r="G7" s="72"/>
      <c r="H7" s="73"/>
    </row>
    <row r="8" spans="1:8" x14ac:dyDescent="0.3">
      <c r="A8" s="74" t="s">
        <v>165</v>
      </c>
      <c r="B8" s="75"/>
      <c r="C8" s="75"/>
      <c r="D8" s="75"/>
      <c r="E8" s="75"/>
      <c r="F8" s="75"/>
      <c r="G8" s="75"/>
      <c r="H8" s="76"/>
    </row>
    <row r="9" spans="1:8" x14ac:dyDescent="0.3">
      <c r="A9" s="74"/>
      <c r="B9" s="75"/>
      <c r="C9" s="75"/>
      <c r="D9" s="75"/>
      <c r="E9" s="75"/>
      <c r="F9" s="75"/>
      <c r="G9" s="75"/>
      <c r="H9" s="76"/>
    </row>
    <row r="10" spans="1:8" x14ac:dyDescent="0.3">
      <c r="A10" s="74"/>
      <c r="B10" s="75"/>
      <c r="C10" s="75"/>
      <c r="D10" s="75"/>
      <c r="E10" s="75"/>
      <c r="F10" s="75"/>
      <c r="G10" s="75"/>
      <c r="H10" s="76"/>
    </row>
    <row r="11" spans="1:8" x14ac:dyDescent="0.3">
      <c r="A11" s="71" t="s">
        <v>70</v>
      </c>
      <c r="B11" s="72"/>
      <c r="C11" s="72"/>
      <c r="D11" s="72"/>
      <c r="E11" s="72"/>
      <c r="F11" s="72"/>
      <c r="G11" s="72"/>
      <c r="H11" s="73"/>
    </row>
    <row r="12" spans="1:8" x14ac:dyDescent="0.3">
      <c r="A12" s="74" t="s">
        <v>166</v>
      </c>
      <c r="B12" s="75"/>
      <c r="C12" s="75"/>
      <c r="D12" s="75"/>
      <c r="E12" s="75"/>
      <c r="F12" s="75"/>
      <c r="G12" s="75"/>
      <c r="H12" s="76"/>
    </row>
    <row r="13" spans="1:8" x14ac:dyDescent="0.3">
      <c r="A13" s="74"/>
      <c r="B13" s="75"/>
      <c r="C13" s="75"/>
      <c r="D13" s="75"/>
      <c r="E13" s="75"/>
      <c r="F13" s="75"/>
      <c r="G13" s="75"/>
      <c r="H13" s="76"/>
    </row>
    <row r="14" spans="1:8" x14ac:dyDescent="0.3">
      <c r="A14" s="74"/>
      <c r="B14" s="75"/>
      <c r="C14" s="75"/>
      <c r="D14" s="75"/>
      <c r="E14" s="75"/>
      <c r="F14" s="75"/>
      <c r="G14" s="75"/>
      <c r="H14" s="76"/>
    </row>
    <row r="15" spans="1:8" x14ac:dyDescent="0.3">
      <c r="A15" s="71" t="s">
        <v>71</v>
      </c>
      <c r="B15" s="72"/>
      <c r="C15" s="72"/>
      <c r="D15" s="72"/>
      <c r="E15" s="72" t="s">
        <v>72</v>
      </c>
      <c r="F15" s="72"/>
      <c r="G15" s="72"/>
      <c r="H15" s="73"/>
    </row>
    <row r="16" spans="1:8" x14ac:dyDescent="0.3">
      <c r="A16" s="65" t="s">
        <v>99</v>
      </c>
      <c r="B16" s="66"/>
      <c r="C16" s="66"/>
      <c r="D16" s="66"/>
      <c r="E16" s="66" t="s">
        <v>89</v>
      </c>
      <c r="F16" s="66"/>
      <c r="G16" s="66"/>
      <c r="H16" s="67"/>
    </row>
    <row r="17" spans="1:8" x14ac:dyDescent="0.3">
      <c r="A17" s="68" t="s">
        <v>73</v>
      </c>
      <c r="B17" s="69"/>
      <c r="C17" s="69"/>
      <c r="D17" s="69"/>
      <c r="E17" s="69" t="s">
        <v>74</v>
      </c>
      <c r="F17" s="69"/>
      <c r="G17" s="69"/>
      <c r="H17" s="70"/>
    </row>
    <row r="18" spans="1:8" x14ac:dyDescent="0.3">
      <c r="A18" s="30" t="s">
        <v>83</v>
      </c>
      <c r="B18" s="25" t="s">
        <v>75</v>
      </c>
      <c r="C18" s="25" t="s">
        <v>76</v>
      </c>
      <c r="D18" s="25" t="s">
        <v>77</v>
      </c>
      <c r="E18" s="25" t="s">
        <v>83</v>
      </c>
      <c r="F18" s="25" t="s">
        <v>75</v>
      </c>
      <c r="G18" s="25" t="s">
        <v>76</v>
      </c>
      <c r="H18" s="29" t="s">
        <v>78</v>
      </c>
    </row>
    <row r="19" spans="1:8" x14ac:dyDescent="0.3">
      <c r="A19" s="31">
        <v>0.5</v>
      </c>
      <c r="B19" s="27">
        <v>2</v>
      </c>
      <c r="C19" s="27">
        <v>2019</v>
      </c>
      <c r="D19" s="27" t="s">
        <v>89</v>
      </c>
      <c r="E19" s="32">
        <v>0.7</v>
      </c>
      <c r="F19" s="27"/>
      <c r="G19" s="27">
        <v>2021</v>
      </c>
      <c r="H19" s="28" t="s">
        <v>89</v>
      </c>
    </row>
    <row r="20" spans="1:8" x14ac:dyDescent="0.3">
      <c r="A20" s="71" t="s">
        <v>79</v>
      </c>
      <c r="B20" s="72"/>
      <c r="C20" s="72"/>
      <c r="D20" s="72"/>
      <c r="E20" s="72"/>
      <c r="F20" s="72"/>
      <c r="G20" s="72"/>
      <c r="H20" s="73"/>
    </row>
    <row r="21" spans="1:8" x14ac:dyDescent="0.3">
      <c r="A21" s="74" t="s">
        <v>28</v>
      </c>
      <c r="B21" s="75"/>
      <c r="C21" s="75"/>
      <c r="D21" s="75"/>
      <c r="E21" s="75"/>
      <c r="F21" s="75"/>
      <c r="G21" s="75"/>
      <c r="H21" s="76"/>
    </row>
    <row r="22" spans="1:8" x14ac:dyDescent="0.3">
      <c r="A22" s="74"/>
      <c r="B22" s="75"/>
      <c r="C22" s="75"/>
      <c r="D22" s="75"/>
      <c r="E22" s="75"/>
      <c r="F22" s="75"/>
      <c r="G22" s="75"/>
      <c r="H22" s="76"/>
    </row>
    <row r="23" spans="1:8" x14ac:dyDescent="0.3">
      <c r="A23" s="71" t="s">
        <v>80</v>
      </c>
      <c r="B23" s="72"/>
      <c r="C23" s="72"/>
      <c r="D23" s="72"/>
      <c r="E23" s="72"/>
      <c r="F23" s="72"/>
      <c r="G23" s="72"/>
      <c r="H23" s="73"/>
    </row>
    <row r="24" spans="1:8" x14ac:dyDescent="0.3">
      <c r="A24" s="65" t="s">
        <v>81</v>
      </c>
      <c r="B24" s="66"/>
      <c r="C24" s="66"/>
      <c r="D24" s="66"/>
      <c r="E24" s="66" t="s">
        <v>82</v>
      </c>
      <c r="F24" s="66"/>
      <c r="G24" s="66"/>
      <c r="H24" s="67"/>
    </row>
    <row r="25" spans="1:8" ht="16.2" thickBot="1" x14ac:dyDescent="0.35">
      <c r="A25" s="77" t="s">
        <v>90</v>
      </c>
      <c r="B25" s="78"/>
      <c r="C25" s="78"/>
      <c r="D25" s="78"/>
      <c r="E25" s="78"/>
      <c r="F25" s="78"/>
      <c r="G25" s="78"/>
      <c r="H25" s="79"/>
    </row>
    <row r="26" spans="1:8" x14ac:dyDescent="0.3">
      <c r="A26" s="46" t="s">
        <v>164</v>
      </c>
      <c r="B26" s="46"/>
      <c r="C26" s="46"/>
      <c r="D26" s="46"/>
      <c r="E26" s="46"/>
      <c r="F26" s="46"/>
      <c r="G26" s="46"/>
      <c r="H26" s="46"/>
    </row>
  </sheetData>
  <mergeCells count="26">
    <mergeCell ref="A6:B6"/>
    <mergeCell ref="F6:G6"/>
    <mergeCell ref="A2:H2"/>
    <mergeCell ref="A3:H3"/>
    <mergeCell ref="A4:E4"/>
    <mergeCell ref="A5:B5"/>
    <mergeCell ref="F5:G5"/>
    <mergeCell ref="F4:H4"/>
    <mergeCell ref="A7:H7"/>
    <mergeCell ref="A8:H10"/>
    <mergeCell ref="A11:H11"/>
    <mergeCell ref="A12:H14"/>
    <mergeCell ref="A15:D15"/>
    <mergeCell ref="E15:H15"/>
    <mergeCell ref="A26:H26"/>
    <mergeCell ref="A16:D16"/>
    <mergeCell ref="E16:H16"/>
    <mergeCell ref="A17:D17"/>
    <mergeCell ref="E17:H17"/>
    <mergeCell ref="A20:H20"/>
    <mergeCell ref="A21:H22"/>
    <mergeCell ref="A23:H23"/>
    <mergeCell ref="A24:D24"/>
    <mergeCell ref="E24:H24"/>
    <mergeCell ref="A25:D25"/>
    <mergeCell ref="E25:H25"/>
  </mergeCells>
  <pageMargins left="0.7" right="0.7" top="0.75" bottom="0.75" header="0.3" footer="0.3"/>
  <pageSetup orientation="portrait" r:id="rId1"/>
  <headerFooter scaleWithDoc="0">
    <oddHeader>&amp;L&amp;G&amp;R&amp;10Indicadores de Resultados 
Tercer Trimestre del Ejercicio 2021</oddHeader>
    <oddFooter>&amp;C&amp;10Consejo de Ciencia y Tecnología del Estado de Durango 
Fortalecimiento, desarrollo y promoción de la ciencia, la tecnología y la innovación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Fin</vt:lpstr>
      <vt:lpstr>Proposito</vt:lpstr>
      <vt:lpstr>C1</vt:lpstr>
      <vt:lpstr>C2</vt:lpstr>
      <vt:lpstr>C3</vt:lpstr>
      <vt:lpstr>C4</vt:lpstr>
      <vt:lpstr>A1C1</vt:lpstr>
      <vt:lpstr>A2C1</vt:lpstr>
      <vt:lpstr>A1C2</vt:lpstr>
      <vt:lpstr>A2C2</vt:lpstr>
      <vt:lpstr>A1C3</vt:lpstr>
      <vt:lpstr>A2C3</vt:lpstr>
      <vt:lpstr>A1C4</vt:lpstr>
      <vt:lpstr>MIR Ley de Egresos </vt:lpstr>
      <vt:lpstr>Hoja 1</vt:lpstr>
      <vt:lpstr>Hoja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Alvarez Brito</dc:creator>
  <cp:lastModifiedBy>Alesi</cp:lastModifiedBy>
  <cp:lastPrinted>2021-04-19T20:25:01Z</cp:lastPrinted>
  <dcterms:created xsi:type="dcterms:W3CDTF">2014-05-06T20:41:57Z</dcterms:created>
  <dcterms:modified xsi:type="dcterms:W3CDTF">2021-10-13T17:20:48Z</dcterms:modified>
</cp:coreProperties>
</file>